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44" yWindow="468" windowWidth="17376" windowHeight="10680" activeTab="1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'Rekapitulace'!$G$23</definedName>
    <definedName name="Dodavka0">'Položky'!#REF!</definedName>
    <definedName name="HSV">'Rekapitulace'!$E$23</definedName>
    <definedName name="HSV0">'Položky'!#REF!</definedName>
    <definedName name="HZS">'Rekapitulace'!$I$23</definedName>
    <definedName name="HZS0">'Položky'!#REF!</definedName>
    <definedName name="JKSO">'Krycí list'!$G$2</definedName>
    <definedName name="MJ">'Krycí list'!$G$5</definedName>
    <definedName name="Mont">'Rekapitulace'!$H$23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_xlnm.Print_Titles" localSheetId="2">'Položky'!$1:$6</definedName>
    <definedName name="_xlnm.Print_Titles" localSheetId="1">'Rekapitulace'!$1:$6</definedName>
    <definedName name="Objednatel">'Krycí list'!$C$10</definedName>
    <definedName name="_xlnm.Print_Area" localSheetId="0">'Krycí list'!$A$1:$G$45</definedName>
    <definedName name="_xlnm.Print_Area" localSheetId="2">'Položky'!$A$1:$G$133</definedName>
    <definedName name="_xlnm.Print_Area" localSheetId="1">'Rekapitulace'!$A$1:$I$38</definedName>
    <definedName name="PocetMJ">'Krycí list'!$G$6</definedName>
    <definedName name="Poznamka">'Krycí list'!$B$37</definedName>
    <definedName name="Projektant">'Krycí list'!$C$8</definedName>
    <definedName name="PSV">'Rekapitulace'!$F$23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'Rekapitulace'!$H$37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fullCalcOnLoad="1"/>
</workbook>
</file>

<file path=xl/sharedStrings.xml><?xml version="1.0" encoding="utf-8"?>
<sst xmlns="http://schemas.openxmlformats.org/spreadsheetml/2006/main" count="443" uniqueCount="296">
  <si>
    <t>POLOŽKOVÝ ROZPOČET</t>
  </si>
  <si>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</si>
  <si>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</si>
  <si>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</si>
  <si>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</si>
  <si>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</si>
  <si>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</si>
  <si>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</si>
  <si>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</si>
  <si>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</si>
  <si>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</si>
  <si>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</si>
  <si>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</si>
  <si>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</si>
  <si>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</si>
  <si>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</si>
  <si>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</si>
  <si>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</si>
  <si>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</si>
  <si>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</si>
  <si>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</si>
  <si>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</si>
  <si>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</si>
  <si>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</si>
  <si>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</si>
  <si>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</si>
  <si>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</si>
  <si>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</si>
  <si>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</si>
  <si>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</si>
  <si>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</si>
  <si>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</si>
  <si>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</si>
  <si>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</si>
  <si>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</si>
  <si>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</si>
  <si>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</si>
  <si>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</si>
  <si>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</si>
  <si>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</si>
  <si>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</si>
  <si>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</si>
  <si>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</si>
  <si>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</si>
  <si>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</si>
  <si>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</si>
  <si>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</si>
  <si>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</si>
  <si>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</si>
  <si>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</si>
  <si>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</si>
  <si>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</si>
  <si>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</si>
  <si>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</si>
  <si>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</si>
  <si>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</si>
  <si>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</si>
  <si>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</si>
  <si>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</si>
  <si>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</si>
  <si>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</si>
  <si>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</si>
  <si>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</si>
  <si>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</si>
  <si>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</si>
  <si>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</si>
  <si>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</si>
  <si>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</si>
  <si>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</si>
  <si>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</si>
  <si>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</si>
  <si>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</si>
  <si>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</si>
  <si>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</si>
  <si>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</si>
  <si>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ks</t>
  </si>
  <si>
    <t>Celkem za</t>
  </si>
  <si>
    <t>Jurásek01</t>
  </si>
  <si>
    <t>OIP středočeský kraj</t>
  </si>
  <si>
    <t>01</t>
  </si>
  <si>
    <t>Kotelna</t>
  </si>
  <si>
    <t>3</t>
  </si>
  <si>
    <t>Svislé a kompletní konstrukce</t>
  </si>
  <si>
    <t>310235241R00</t>
  </si>
  <si>
    <t xml:space="preserve">Zazdívka otvorů pl.0,0225 m2 cihlami, tl.zdi 30 cm </t>
  </si>
  <si>
    <t>kus</t>
  </si>
  <si>
    <t>310235251R00</t>
  </si>
  <si>
    <t xml:space="preserve">Zazdívka otvorů pl.0,0225 m2 cihlami, tl.zdi 45 cm </t>
  </si>
  <si>
    <t>310235261R00</t>
  </si>
  <si>
    <t xml:space="preserve">Zazdívka otvorů pl.0,0225 m2 cihlami, tl.zdi 60 cm </t>
  </si>
  <si>
    <t>310236261R00</t>
  </si>
  <si>
    <t xml:space="preserve">Zazdívka otvorů pl. 0,09 m2 cihlami, tl. zdi 75 cm </t>
  </si>
  <si>
    <t>340239233U00</t>
  </si>
  <si>
    <t xml:space="preserve">Zazdívka -4m2 příčky  10cm </t>
  </si>
  <si>
    <t>m2</t>
  </si>
  <si>
    <t>346244361R00</t>
  </si>
  <si>
    <t xml:space="preserve">Zazdívka rýh, potrubí, kapes cihlami tl. 6,5 cm </t>
  </si>
  <si>
    <t>349231821R00</t>
  </si>
  <si>
    <t xml:space="preserve">Přizdívka ostění s ozubem z cihel, kapsy do 30 cm </t>
  </si>
  <si>
    <t>301</t>
  </si>
  <si>
    <t xml:space="preserve">Stavební úprava pro osazení nových dveří a zárubní </t>
  </si>
  <si>
    <t>6</t>
  </si>
  <si>
    <t>Úpravy povrchu, podlahy</t>
  </si>
  <si>
    <t>612321141U00</t>
  </si>
  <si>
    <t xml:space="preserve">VC omítka štuková 2vr vni stěna ru </t>
  </si>
  <si>
    <t>po obkladu</t>
  </si>
  <si>
    <t>612321191U00</t>
  </si>
  <si>
    <t xml:space="preserve">Příp VC omítka vni stěna ZKD 5 ru </t>
  </si>
  <si>
    <t>612401191R00</t>
  </si>
  <si>
    <t xml:space="preserve">Omítka malých ploch vnitřních stěn do 0,09 m2 </t>
  </si>
  <si>
    <t>612401291R00</t>
  </si>
  <si>
    <t xml:space="preserve">Omítka malých ploch vnitřních stěn do 0,25 m2 </t>
  </si>
  <si>
    <t>612423731R00</t>
  </si>
  <si>
    <t xml:space="preserve">Omítka rýh stěn MV o šířce nad 30 cm, štuková </t>
  </si>
  <si>
    <t>612425931R00</t>
  </si>
  <si>
    <t xml:space="preserve">Omítka vápenná vnitřního ostění - štuková </t>
  </si>
  <si>
    <t>619991001U00</t>
  </si>
  <si>
    <t xml:space="preserve">Zakrytí podlah fólie+páska </t>
  </si>
  <si>
    <t>632451436U00</t>
  </si>
  <si>
    <t xml:space="preserve">Potěr pískocem -3cm C25 běžný </t>
  </si>
  <si>
    <t>632902211R00</t>
  </si>
  <si>
    <t xml:space="preserve">Příprava zatvrdlého povrchu s přísadou PVAC </t>
  </si>
  <si>
    <t>64</t>
  </si>
  <si>
    <t>Výplně otvorů</t>
  </si>
  <si>
    <t>612409991R00</t>
  </si>
  <si>
    <t xml:space="preserve">Začištění omítek kolem oken,dveří apod. </t>
  </si>
  <si>
    <t>m</t>
  </si>
  <si>
    <t>6401</t>
  </si>
  <si>
    <t xml:space="preserve">Dod+mont požární dveře EW15 DP3 -C </t>
  </si>
  <si>
    <t>6402</t>
  </si>
  <si>
    <t xml:space="preserve">Dod+osazení zárubní 800/1970 </t>
  </si>
  <si>
    <t>6403</t>
  </si>
  <si>
    <t xml:space="preserve">Úprava podlahy v místě bour. dveří </t>
  </si>
  <si>
    <t>9</t>
  </si>
  <si>
    <t>Ostatní konstrukce, bourání</t>
  </si>
  <si>
    <t>949101112U00</t>
  </si>
  <si>
    <t xml:space="preserve">Lešení pomocné pozem stavby v 3,5m </t>
  </si>
  <si>
    <t>952901111R00</t>
  </si>
  <si>
    <t xml:space="preserve">Vyčištění budov o výšce podlaží do 4 m </t>
  </si>
  <si>
    <t>901</t>
  </si>
  <si>
    <t xml:space="preserve">Dod+mont hasicí přístroj práškový 6kg </t>
  </si>
  <si>
    <t>902</t>
  </si>
  <si>
    <t xml:space="preserve">Dod+mont označení - bezpečnostní tabulky </t>
  </si>
  <si>
    <t>904</t>
  </si>
  <si>
    <t>Stavební úpravy a bourání pro osazení vpusti a pro odpad od vpusti</t>
  </si>
  <si>
    <t>905</t>
  </si>
  <si>
    <t>Dod+mont protipožární vlez pod schody 600/800  EW 30</t>
  </si>
  <si>
    <t>906</t>
  </si>
  <si>
    <t>Dod+mont větrací mřížka světlík 200/200 vč.prostupové chráničky</t>
  </si>
  <si>
    <t>907</t>
  </si>
  <si>
    <t xml:space="preserve">Dod+mont větrací mřížka komín  200/200 </t>
  </si>
  <si>
    <t>908</t>
  </si>
  <si>
    <t xml:space="preserve">Nosný rám pro kotle(4ks) dod+mont </t>
  </si>
  <si>
    <t>910</t>
  </si>
  <si>
    <t>Vyspravení a úprava stropu a podlahy kompletní konstrukce</t>
  </si>
  <si>
    <t>911</t>
  </si>
  <si>
    <t xml:space="preserve">Zástěny proti prachu v jednotlivých podlažích </t>
  </si>
  <si>
    <t>912</t>
  </si>
  <si>
    <t xml:space="preserve">Průběžný úklid </t>
  </si>
  <si>
    <t>915</t>
  </si>
  <si>
    <t xml:space="preserve">Ostatní zednické práce </t>
  </si>
  <si>
    <t>hod</t>
  </si>
  <si>
    <t>916</t>
  </si>
  <si>
    <t xml:space="preserve">Stavební výpomoce pro řemesla UT,ZTI,EL,plyn </t>
  </si>
  <si>
    <t>96</t>
  </si>
  <si>
    <t>Bourání konstrukcí</t>
  </si>
  <si>
    <t>965081223U00</t>
  </si>
  <si>
    <t xml:space="preserve">Bour dlažd keram tl 10 mm- &gt;1m2 </t>
  </si>
  <si>
    <t>968072455R00</t>
  </si>
  <si>
    <t>Vybourání kovových dveřních zárubní pl. do 2 m2 vč.vyvěšení kř.</t>
  </si>
  <si>
    <t>971033161R00</t>
  </si>
  <si>
    <t xml:space="preserve">Vybourání otvorů zeď cihel. d=6 cm, tl. 60 cm, MVC </t>
  </si>
  <si>
    <t>971033241R00</t>
  </si>
  <si>
    <t xml:space="preserve">Vybourání otv. zeď cihel. 0,0225 m2, tl. 30cm, MVC </t>
  </si>
  <si>
    <t>971033251R00</t>
  </si>
  <si>
    <t xml:space="preserve">Vybourání otv. zeď cihel. 0,0225 m2, tl. 45cm, MVC </t>
  </si>
  <si>
    <t>971033261R00</t>
  </si>
  <si>
    <t xml:space="preserve">Vybourání otv. zeď cihel. 0,0225 m2, tl. 60cm, MVC </t>
  </si>
  <si>
    <t>971033361R00</t>
  </si>
  <si>
    <t xml:space="preserve">Vybourání otv. zeď cihel. pl.0,09 m2, tl.60cm, MVC </t>
  </si>
  <si>
    <t>971033371R00</t>
  </si>
  <si>
    <t xml:space="preserve">Vybourání otv. zeď cihel. pl.0,09 m2, tl.75cm, MVC </t>
  </si>
  <si>
    <t>974031287R00</t>
  </si>
  <si>
    <t xml:space="preserve">Vysekání rýh zeď cihelná  30 x 30 cm </t>
  </si>
  <si>
    <t>978021191R00</t>
  </si>
  <si>
    <t xml:space="preserve">Otlučení cementových omítek vnitřních stěn do 100% </t>
  </si>
  <si>
    <t>978059541U00</t>
  </si>
  <si>
    <t xml:space="preserve">Odsek vnitř obkl pl &gt;1m2 </t>
  </si>
  <si>
    <t>9601</t>
  </si>
  <si>
    <t>Vybourání otvoru ve stropě 650/300 shora do kotelny, nebo vyvrtání</t>
  </si>
  <si>
    <t>9602</t>
  </si>
  <si>
    <t>Vybourání otvoru ve stropě 300/250 nebo vrtání přes strop</t>
  </si>
  <si>
    <t>9603</t>
  </si>
  <si>
    <t xml:space="preserve">Ostatní bourání a demontáže </t>
  </si>
  <si>
    <t>9604</t>
  </si>
  <si>
    <t>Příplatek k bourání na frézování,drážkování,řezání a vrtání dle požadavku památkové péče</t>
  </si>
  <si>
    <t>979011111R00</t>
  </si>
  <si>
    <t xml:space="preserve">Svislá doprava suti a vybour. hmot za 2.NP a 1.PP </t>
  </si>
  <si>
    <t>t</t>
  </si>
  <si>
    <t>979011121R00</t>
  </si>
  <si>
    <t xml:space="preserve">Příplatek za každé další podlaží </t>
  </si>
  <si>
    <t>979081111R00</t>
  </si>
  <si>
    <t xml:space="preserve">Odvoz suti a vybour. hmot na skládku do 1 km </t>
  </si>
  <si>
    <t>979081121R00</t>
  </si>
  <si>
    <t xml:space="preserve">Příplatek k odvozu za každý další 1 km </t>
  </si>
  <si>
    <t>979082111R00</t>
  </si>
  <si>
    <t xml:space="preserve">Vnitrostaveništní doprava suti do 10 m </t>
  </si>
  <si>
    <t>979082121R00</t>
  </si>
  <si>
    <t xml:space="preserve">Příplatek k vnitrost. dopravě suti za dalších 5 m </t>
  </si>
  <si>
    <t>979990001R00</t>
  </si>
  <si>
    <t xml:space="preserve">Poplatek za skládku stavební suti </t>
  </si>
  <si>
    <t>98Z</t>
  </si>
  <si>
    <t>Ostatní práce a dodávky - komíny</t>
  </si>
  <si>
    <t>Vyvložkování komínu - přirozené větrání vč.detailů a komínové hlavice</t>
  </si>
  <si>
    <t>02</t>
  </si>
  <si>
    <t>Vyvložkování komínu - pro ventilátor vč.detailů a komínové hlavice</t>
  </si>
  <si>
    <t>03</t>
  </si>
  <si>
    <t>Vyfrézování komínu na DN 160mm - 8m vč.zpětných úprav a začištění</t>
  </si>
  <si>
    <t>vč.úpravy komínové hlavy</t>
  </si>
  <si>
    <t>04</t>
  </si>
  <si>
    <t>Vyvložkování komínu se zachováním přirozeného větrání nosné stěny  - 8m</t>
  </si>
  <si>
    <t>99</t>
  </si>
  <si>
    <t>Staveništní přesun hmot</t>
  </si>
  <si>
    <t>999281111R00</t>
  </si>
  <si>
    <t xml:space="preserve">Přesun hmot pro opravy a údržbu do výšky 25 m </t>
  </si>
  <si>
    <t>711</t>
  </si>
  <si>
    <t>Izolace proti vodě</t>
  </si>
  <si>
    <t>711193121U00</t>
  </si>
  <si>
    <t xml:space="preserve">Izolace vlhko V kaše stěrka </t>
  </si>
  <si>
    <t>711212601R00</t>
  </si>
  <si>
    <t xml:space="preserve">Těsnicí pás do spoje podlaha - stěna </t>
  </si>
  <si>
    <t>998711203R00</t>
  </si>
  <si>
    <t xml:space="preserve">Přesun hmot pro izolace proti vodě, výšky do 60 m </t>
  </si>
  <si>
    <t>720</t>
  </si>
  <si>
    <t>Zdravotechnická instalace</t>
  </si>
  <si>
    <t>72001</t>
  </si>
  <si>
    <t xml:space="preserve">Voda+kanalizace viz samostatný soupis </t>
  </si>
  <si>
    <t>soub</t>
  </si>
  <si>
    <t>723</t>
  </si>
  <si>
    <t>Vnitřní plynovod</t>
  </si>
  <si>
    <t>72301</t>
  </si>
  <si>
    <t xml:space="preserve">Plynovod viz samostatný soupis </t>
  </si>
  <si>
    <t>730</t>
  </si>
  <si>
    <t>Ústřední vytápění</t>
  </si>
  <si>
    <t xml:space="preserve">Topeni viz samostatný soupis </t>
  </si>
  <si>
    <t>771</t>
  </si>
  <si>
    <t>Podlahy z dlaždic a obklady</t>
  </si>
  <si>
    <t>771474113U00</t>
  </si>
  <si>
    <t xml:space="preserve">Mtž sokl keram rovný flex lep -120 </t>
  </si>
  <si>
    <t>771479001R00</t>
  </si>
  <si>
    <t xml:space="preserve">Řezání dlaždic keramických pro soklíky </t>
  </si>
  <si>
    <t>771574116U00</t>
  </si>
  <si>
    <t xml:space="preserve">Mtž keram režná hladká flex lep -25 </t>
  </si>
  <si>
    <t>771579196U00</t>
  </si>
  <si>
    <t xml:space="preserve">Přípl podl keram spára tmel 2složky </t>
  </si>
  <si>
    <t>781494511U00</t>
  </si>
  <si>
    <t xml:space="preserve">Plastový profil flex lep ukončovací </t>
  </si>
  <si>
    <t>77101</t>
  </si>
  <si>
    <t xml:space="preserve">Dod dlažba slinutá </t>
  </si>
  <si>
    <t>998771203R00</t>
  </si>
  <si>
    <t xml:space="preserve">Přesun hmot pro podlahy z dlaždic, výšky do 24 m </t>
  </si>
  <si>
    <t>783</t>
  </si>
  <si>
    <t>Nátěry</t>
  </si>
  <si>
    <t>78301</t>
  </si>
  <si>
    <t xml:space="preserve">Nátěr zárubní </t>
  </si>
  <si>
    <t>784</t>
  </si>
  <si>
    <t>Malby</t>
  </si>
  <si>
    <t>784402801R00</t>
  </si>
  <si>
    <t xml:space="preserve">Odstranění malby oškrábáním v místnosti H do 3,8 m </t>
  </si>
  <si>
    <t>78401</t>
  </si>
  <si>
    <t xml:space="preserve">Malba vč. penetrace </t>
  </si>
  <si>
    <t>784012</t>
  </si>
  <si>
    <t xml:space="preserve">Povrchová úprava SDK </t>
  </si>
  <si>
    <t>M21</t>
  </si>
  <si>
    <t>Elektromontáže</t>
  </si>
  <si>
    <t xml:space="preserve">Elektroinstalce viz samostatný soupis 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</si>
  <si>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</si>
  <si>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</si>
  <si>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</si>
  <si>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</si>
  <si>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</si>
  <si>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</si>
  <si>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</si>
  <si>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</si>
  <si>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VRN</t>
  </si>
  <si>
    <t>1</t>
  </si>
  <si>
    <t>Stavebni dozor  a ostatní</t>
  </si>
  <si>
    <t>soubor</t>
  </si>
  <si>
    <t>Autorský dozor</t>
  </si>
  <si>
    <t>Technický dozor</t>
  </si>
  <si>
    <t>Zpracování dokumentace skutečného stavu</t>
  </si>
  <si>
    <t>Inženýrská činnost</t>
  </si>
  <si>
    <t>nejsou součástí výbérového řízení</t>
  </si>
  <si>
    <t>není součástí výbérového řízení, řešeno samostatně</t>
  </si>
  <si>
    <t>Projekční práce, řešeno samostatně</t>
  </si>
  <si>
    <t>cena je kalkulována pro možnost použití jinných výrobků stéjných parametrů (v případě záměny projektovaných zařízení)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</si>
</sst>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0.0"/>
    <numFmt numFmtId="166" formatCode="#,##0\ &quot;Kč&quot;"/>
  </numFmts>
  <fonts count="39">
    <font>
      <sz val="10"/>
      <name val="Arial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sz val="8"/>
      <color indexed="17"/>
      <name val="Arial"/>
      <family val="2"/>
    </font>
    <font>
      <sz val="10"/>
      <color indexed="17"/>
      <name val="Arial"/>
      <family val="2"/>
    </font>
    <font>
      <sz val="8"/>
      <color indexed="9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6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3" borderId="0" applyNumberFormat="0" applyBorder="0" applyAlignment="0" applyProtection="0"/>
    <xf numFmtId="0" fontId="13" fillId="16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0" fillId="0" borderId="0">
      <alignment/>
      <protection/>
    </xf>
    <xf numFmtId="0" fontId="1" fillId="18" borderId="6" applyNumberFormat="0" applyFont="0" applyAlignment="0" applyProtection="0"/>
    <xf numFmtId="9" fontId="1" fillId="0" borderId="0" applyFont="0" applyFill="0" applyBorder="0" applyAlignment="0" applyProtection="0"/>
    <xf numFmtId="0" fontId="12" fillId="0" borderId="7" applyNumberFormat="0" applyFill="0" applyAlignment="0" applyProtection="0"/>
    <xf numFmtId="0" fontId="6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9" fillId="7" borderId="8" applyNumberFormat="0" applyAlignment="0" applyProtection="0"/>
    <xf numFmtId="0" fontId="11" fillId="19" borderId="8" applyNumberFormat="0" applyAlignment="0" applyProtection="0"/>
    <xf numFmtId="0" fontId="10" fillId="19" borderId="9" applyNumberFormat="0" applyAlignment="0" applyProtection="0"/>
    <xf numFmtId="0" fontId="15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3" borderId="0" applyNumberFormat="0" applyBorder="0" applyAlignment="0" applyProtection="0"/>
  </cellStyleXfs>
  <cellXfs count="234">
    <xf numFmtId="0" fontId="0" fillId="0" borderId="0" xfId="0" applyAlignment="1">
      <alignment/>
    </xf>
    <xf numFmtId="0" fontId="18" fillId="0" borderId="10" xfId="0" applyFont="1" applyBorder="1" applyAlignment="1">
      <alignment horizontal="centerContinuous" vertical="top"/>
    </xf>
    <xf numFmtId="0" fontId="19" fillId="0" borderId="10" xfId="0" applyFont="1" applyBorder="1" applyAlignment="1">
      <alignment horizontal="centerContinuous"/>
    </xf>
    <xf numFmtId="0" fontId="20" fillId="19" borderId="11" xfId="0" applyFont="1" applyFill="1" applyBorder="1" applyAlignment="1">
      <alignment horizontal="left"/>
    </xf>
    <xf numFmtId="0" fontId="21" fillId="19" borderId="12" xfId="0" applyFont="1" applyFill="1" applyBorder="1" applyAlignment="1">
      <alignment horizontal="centerContinuous"/>
    </xf>
    <xf numFmtId="0" fontId="22" fillId="19" borderId="13" xfId="0" applyFont="1" applyFill="1" applyBorder="1" applyAlignment="1">
      <alignment horizontal="left"/>
    </xf>
    <xf numFmtId="0" fontId="21" fillId="0" borderId="14" xfId="0" applyFont="1" applyBorder="1" applyAlignment="1">
      <alignment/>
    </xf>
    <xf numFmtId="49" fontId="21" fillId="0" borderId="15" xfId="0" applyNumberFormat="1" applyFont="1" applyBorder="1" applyAlignment="1">
      <alignment horizontal="left"/>
    </xf>
    <xf numFmtId="0" fontId="19" fillId="0" borderId="16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18" xfId="0" applyFont="1" applyBorder="1" applyAlignment="1">
      <alignment/>
    </xf>
    <xf numFmtId="0" fontId="21" fillId="0" borderId="19" xfId="0" applyFont="1" applyBorder="1" applyAlignment="1">
      <alignment/>
    </xf>
    <xf numFmtId="0" fontId="21" fillId="0" borderId="20" xfId="0" applyFont="1" applyBorder="1" applyAlignment="1">
      <alignment horizontal="left"/>
    </xf>
    <xf numFmtId="0" fontId="20" fillId="0" borderId="16" xfId="0" applyFont="1" applyBorder="1" applyAlignment="1">
      <alignment/>
    </xf>
    <xf numFmtId="49" fontId="21" fillId="0" borderId="20" xfId="0" applyNumberFormat="1" applyFont="1" applyBorder="1" applyAlignment="1">
      <alignment horizontal="left"/>
    </xf>
    <xf numFmtId="49" fontId="20" fillId="19" borderId="16" xfId="0" applyNumberFormat="1" applyFont="1" applyFill="1" applyBorder="1" applyAlignment="1">
      <alignment/>
    </xf>
    <xf numFmtId="49" fontId="19" fillId="19" borderId="17" xfId="0" applyNumberFormat="1" applyFont="1" applyFill="1" applyBorder="1" applyAlignment="1">
      <alignment/>
    </xf>
    <xf numFmtId="0" fontId="20" fillId="19" borderId="18" xfId="0" applyFont="1" applyFill="1" applyBorder="1" applyAlignment="1">
      <alignment/>
    </xf>
    <xf numFmtId="0" fontId="19" fillId="19" borderId="18" xfId="0" applyFont="1" applyFill="1" applyBorder="1" applyAlignment="1">
      <alignment/>
    </xf>
    <xf numFmtId="0" fontId="19" fillId="19" borderId="17" xfId="0" applyFont="1" applyFill="1" applyBorder="1" applyAlignment="1">
      <alignment/>
    </xf>
    <xf numFmtId="0" fontId="21" fillId="0" borderId="19" xfId="0" applyFont="1" applyFill="1" applyBorder="1" applyAlignment="1">
      <alignment/>
    </xf>
    <xf numFmtId="3" fontId="21" fillId="0" borderId="20" xfId="0" applyNumberFormat="1" applyFont="1" applyBorder="1" applyAlignment="1">
      <alignment horizontal="left"/>
    </xf>
    <xf numFmtId="0" fontId="0" fillId="0" borderId="0" xfId="0" applyFill="1" applyAlignment="1">
      <alignment/>
    </xf>
    <xf numFmtId="49" fontId="20" fillId="19" borderId="21" xfId="0" applyNumberFormat="1" applyFont="1" applyFill="1" applyBorder="1" applyAlignment="1">
      <alignment/>
    </xf>
    <xf numFmtId="49" fontId="19" fillId="19" borderId="22" xfId="0" applyNumberFormat="1" applyFont="1" applyFill="1" applyBorder="1" applyAlignment="1">
      <alignment/>
    </xf>
    <xf numFmtId="0" fontId="20" fillId="19" borderId="0" xfId="0" applyFont="1" applyFill="1" applyBorder="1" applyAlignment="1">
      <alignment/>
    </xf>
    <xf numFmtId="0" fontId="19" fillId="19" borderId="0" xfId="0" applyFont="1" applyFill="1" applyBorder="1" applyAlignment="1">
      <alignment/>
    </xf>
    <xf numFmtId="49" fontId="21" fillId="0" borderId="19" xfId="0" applyNumberFormat="1" applyFont="1" applyBorder="1" applyAlignment="1">
      <alignment horizontal="left"/>
    </xf>
    <xf numFmtId="0" fontId="21" fillId="0" borderId="23" xfId="0" applyFont="1" applyBorder="1" applyAlignment="1">
      <alignment/>
    </xf>
    <xf numFmtId="0" fontId="21" fillId="0" borderId="19" xfId="0" applyNumberFormat="1" applyFont="1" applyBorder="1" applyAlignment="1">
      <alignment/>
    </xf>
    <xf numFmtId="0" fontId="21" fillId="0" borderId="24" xfId="0" applyNumberFormat="1" applyFont="1" applyBorder="1" applyAlignment="1">
      <alignment horizontal="left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21" fillId="0" borderId="24" xfId="0" applyFont="1" applyBorder="1" applyAlignment="1">
      <alignment horizontal="left"/>
    </xf>
    <xf numFmtId="0" fontId="0" fillId="0" borderId="0" xfId="0" applyBorder="1" applyAlignment="1">
      <alignment/>
    </xf>
    <xf numFmtId="0" fontId="21" fillId="0" borderId="19" xfId="0" applyFont="1" applyFill="1" applyBorder="1" applyAlignment="1">
      <alignment/>
    </xf>
    <xf numFmtId="0" fontId="21" fillId="0" borderId="2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1" fillId="0" borderId="19" xfId="0" applyFont="1" applyBorder="1" applyAlignment="1">
      <alignment/>
    </xf>
    <xf numFmtId="0" fontId="21" fillId="0" borderId="24" xfId="0" applyFont="1" applyBorder="1" applyAlignment="1">
      <alignment/>
    </xf>
    <xf numFmtId="3" fontId="0" fillId="0" borderId="0" xfId="0" applyNumberFormat="1" applyAlignment="1">
      <alignment/>
    </xf>
    <xf numFmtId="0" fontId="21" fillId="0" borderId="16" xfId="0" applyFont="1" applyBorder="1" applyAlignment="1">
      <alignment/>
    </xf>
    <xf numFmtId="0" fontId="21" fillId="0" borderId="14" xfId="0" applyFont="1" applyBorder="1" applyAlignment="1">
      <alignment horizontal="left"/>
    </xf>
    <xf numFmtId="0" fontId="21" fillId="0" borderId="25" xfId="0" applyFont="1" applyBorder="1" applyAlignment="1">
      <alignment horizontal="left"/>
    </xf>
    <xf numFmtId="0" fontId="18" fillId="0" borderId="26" xfId="0" applyFont="1" applyBorder="1" applyAlignment="1">
      <alignment horizontal="centerContinuous" vertical="center"/>
    </xf>
    <xf numFmtId="0" fontId="23" fillId="0" borderId="27" xfId="0" applyFont="1" applyBorder="1" applyAlignment="1">
      <alignment horizontal="centerContinuous" vertical="center"/>
    </xf>
    <xf numFmtId="0" fontId="19" fillId="0" borderId="27" xfId="0" applyFont="1" applyBorder="1" applyAlignment="1">
      <alignment horizontal="centerContinuous" vertical="center"/>
    </xf>
    <xf numFmtId="0" fontId="19" fillId="0" borderId="28" xfId="0" applyFont="1" applyBorder="1" applyAlignment="1">
      <alignment horizontal="centerContinuous" vertical="center"/>
    </xf>
    <xf numFmtId="0" fontId="20" fillId="19" borderId="29" xfId="0" applyFont="1" applyFill="1" applyBorder="1" applyAlignment="1">
      <alignment horizontal="left"/>
    </xf>
    <xf numFmtId="0" fontId="19" fillId="19" borderId="30" xfId="0" applyFont="1" applyFill="1" applyBorder="1" applyAlignment="1">
      <alignment horizontal="left"/>
    </xf>
    <xf numFmtId="0" fontId="19" fillId="19" borderId="31" xfId="0" applyFont="1" applyFill="1" applyBorder="1" applyAlignment="1">
      <alignment horizontal="centerContinuous"/>
    </xf>
    <xf numFmtId="0" fontId="20" fillId="19" borderId="30" xfId="0" applyFont="1" applyFill="1" applyBorder="1" applyAlignment="1">
      <alignment horizontal="centerContinuous"/>
    </xf>
    <xf numFmtId="0" fontId="19" fillId="19" borderId="30" xfId="0" applyFont="1" applyFill="1" applyBorder="1" applyAlignment="1">
      <alignment horizontal="centerContinuous"/>
    </xf>
    <xf numFmtId="0" fontId="19" fillId="0" borderId="32" xfId="0" applyFont="1" applyBorder="1" applyAlignment="1">
      <alignment/>
    </xf>
    <xf numFmtId="0" fontId="19" fillId="0" borderId="33" xfId="0" applyFont="1" applyBorder="1" applyAlignment="1">
      <alignment/>
    </xf>
    <xf numFmtId="3" fontId="19" fillId="0" borderId="15" xfId="0" applyNumberFormat="1" applyFont="1" applyBorder="1" applyAlignment="1">
      <alignment/>
    </xf>
    <xf numFmtId="0" fontId="19" fillId="0" borderId="11" xfId="0" applyFont="1" applyBorder="1" applyAlignment="1">
      <alignment/>
    </xf>
    <xf numFmtId="3" fontId="19" fillId="0" borderId="13" xfId="0" applyNumberFormat="1" applyFont="1" applyBorder="1" applyAlignment="1">
      <alignment/>
    </xf>
    <xf numFmtId="0" fontId="19" fillId="0" borderId="12" xfId="0" applyFont="1" applyBorder="1" applyAlignment="1">
      <alignment/>
    </xf>
    <xf numFmtId="3" fontId="19" fillId="0" borderId="18" xfId="0" applyNumberFormat="1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34" xfId="0" applyFont="1" applyBorder="1" applyAlignment="1">
      <alignment/>
    </xf>
    <xf numFmtId="0" fontId="19" fillId="0" borderId="33" xfId="0" applyFont="1" applyBorder="1" applyAlignment="1">
      <alignment shrinkToFit="1"/>
    </xf>
    <xf numFmtId="0" fontId="19" fillId="0" borderId="35" xfId="0" applyFont="1" applyBorder="1" applyAlignment="1">
      <alignment/>
    </xf>
    <xf numFmtId="0" fontId="19" fillId="0" borderId="21" xfId="0" applyFont="1" applyBorder="1" applyAlignment="1">
      <alignment/>
    </xf>
    <xf numFmtId="0" fontId="19" fillId="0" borderId="0" xfId="0" applyFont="1" applyBorder="1" applyAlignment="1">
      <alignment/>
    </xf>
    <xf numFmtId="3" fontId="19" fillId="0" borderId="36" xfId="0" applyNumberFormat="1" applyFont="1" applyBorder="1" applyAlignment="1">
      <alignment/>
    </xf>
    <xf numFmtId="0" fontId="19" fillId="0" borderId="37" xfId="0" applyFont="1" applyBorder="1" applyAlignment="1">
      <alignment/>
    </xf>
    <xf numFmtId="3" fontId="19" fillId="0" borderId="38" xfId="0" applyNumberFormat="1" applyFont="1" applyBorder="1" applyAlignment="1">
      <alignment/>
    </xf>
    <xf numFmtId="0" fontId="19" fillId="0" borderId="39" xfId="0" applyFont="1" applyBorder="1" applyAlignment="1">
      <alignment/>
    </xf>
    <xf numFmtId="0" fontId="20" fillId="19" borderId="11" xfId="0" applyFont="1" applyFill="1" applyBorder="1" applyAlignment="1">
      <alignment/>
    </xf>
    <xf numFmtId="0" fontId="20" fillId="19" borderId="13" xfId="0" applyFont="1" applyFill="1" applyBorder="1" applyAlignment="1">
      <alignment/>
    </xf>
    <xf numFmtId="0" fontId="20" fillId="19" borderId="12" xfId="0" applyFont="1" applyFill="1" applyBorder="1" applyAlignment="1">
      <alignment/>
    </xf>
    <xf numFmtId="0" fontId="20" fillId="19" borderId="40" xfId="0" applyFont="1" applyFill="1" applyBorder="1" applyAlignment="1">
      <alignment/>
    </xf>
    <xf numFmtId="0" fontId="20" fillId="19" borderId="41" xfId="0" applyFont="1" applyFill="1" applyBorder="1" applyAlignment="1">
      <alignment/>
    </xf>
    <xf numFmtId="0" fontId="19" fillId="0" borderId="22" xfId="0" applyFont="1" applyBorder="1" applyAlignment="1">
      <alignment/>
    </xf>
    <xf numFmtId="0" fontId="19" fillId="0" borderId="0" xfId="0" applyFont="1" applyAlignment="1">
      <alignment/>
    </xf>
    <xf numFmtId="0" fontId="19" fillId="0" borderId="42" xfId="0" applyFont="1" applyBorder="1" applyAlignment="1">
      <alignment/>
    </xf>
    <xf numFmtId="0" fontId="19" fillId="0" borderId="43" xfId="0" applyFont="1" applyBorder="1" applyAlignment="1">
      <alignment/>
    </xf>
    <xf numFmtId="0" fontId="19" fillId="0" borderId="0" xfId="0" applyFont="1" applyBorder="1" applyAlignment="1">
      <alignment horizontal="right"/>
    </xf>
    <xf numFmtId="164" fontId="19" fillId="0" borderId="0" xfId="0" applyNumberFormat="1" applyFont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44" xfId="0" applyFont="1" applyBorder="1" applyAlignment="1">
      <alignment/>
    </xf>
    <xf numFmtId="0" fontId="19" fillId="0" borderId="45" xfId="0" applyFont="1" applyBorder="1" applyAlignment="1">
      <alignment/>
    </xf>
    <xf numFmtId="0" fontId="19" fillId="0" borderId="46" xfId="0" applyFont="1" applyBorder="1" applyAlignment="1">
      <alignment/>
    </xf>
    <xf numFmtId="0" fontId="19" fillId="0" borderId="47" xfId="0" applyFont="1" applyBorder="1" applyAlignment="1">
      <alignment/>
    </xf>
    <xf numFmtId="165" fontId="19" fillId="0" borderId="48" xfId="0" applyNumberFormat="1" applyFont="1" applyBorder="1" applyAlignment="1">
      <alignment horizontal="right"/>
    </xf>
    <xf numFmtId="0" fontId="19" fillId="0" borderId="48" xfId="0" applyFont="1" applyBorder="1" applyAlignment="1">
      <alignment/>
    </xf>
    <xf numFmtId="0" fontId="19" fillId="0" borderId="18" xfId="0" applyFont="1" applyBorder="1" applyAlignment="1">
      <alignment/>
    </xf>
    <xf numFmtId="165" fontId="19" fillId="0" borderId="17" xfId="0" applyNumberFormat="1" applyFont="1" applyBorder="1" applyAlignment="1">
      <alignment horizontal="right"/>
    </xf>
    <xf numFmtId="0" fontId="23" fillId="19" borderId="37" xfId="0" applyFont="1" applyFill="1" applyBorder="1" applyAlignment="1">
      <alignment/>
    </xf>
    <xf numFmtId="0" fontId="23" fillId="19" borderId="38" xfId="0" applyFont="1" applyFill="1" applyBorder="1" applyAlignment="1">
      <alignment/>
    </xf>
    <xf numFmtId="0" fontId="23" fillId="19" borderId="39" xfId="0" applyFont="1" applyFill="1" applyBorder="1" applyAlignment="1">
      <alignment/>
    </xf>
    <xf numFmtId="0" fontId="24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0" fontId="20" fillId="0" borderId="49" xfId="46" applyFont="1" applyBorder="1">
      <alignment/>
      <protection/>
    </xf>
    <xf numFmtId="0" fontId="19" fillId="0" borderId="49" xfId="46" applyFont="1" applyBorder="1">
      <alignment/>
      <protection/>
    </xf>
    <xf numFmtId="0" fontId="19" fillId="0" borderId="49" xfId="46" applyFont="1" applyBorder="1" applyAlignment="1">
      <alignment horizontal="right"/>
      <protection/>
    </xf>
    <xf numFmtId="0" fontId="19" fillId="0" borderId="50" xfId="46" applyFont="1" applyBorder="1">
      <alignment/>
      <protection/>
    </xf>
    <xf numFmtId="0" fontId="19" fillId="0" borderId="49" xfId="0" applyNumberFormat="1" applyFont="1" applyBorder="1" applyAlignment="1">
      <alignment horizontal="left"/>
    </xf>
    <xf numFmtId="0" fontId="19" fillId="0" borderId="51" xfId="0" applyNumberFormat="1" applyFont="1" applyBorder="1" applyAlignment="1">
      <alignment/>
    </xf>
    <xf numFmtId="0" fontId="20" fillId="0" borderId="52" xfId="46" applyFont="1" applyBorder="1">
      <alignment/>
      <protection/>
    </xf>
    <xf numFmtId="0" fontId="19" fillId="0" borderId="52" xfId="46" applyFont="1" applyBorder="1">
      <alignment/>
      <protection/>
    </xf>
    <xf numFmtId="0" fontId="19" fillId="0" borderId="52" xfId="46" applyFont="1" applyBorder="1" applyAlignment="1">
      <alignment horizontal="right"/>
      <protection/>
    </xf>
    <xf numFmtId="49" fontId="18" fillId="0" borderId="0" xfId="0" applyNumberFormat="1" applyFont="1" applyAlignment="1">
      <alignment horizontal="centerContinuous"/>
    </xf>
    <xf numFmtId="0" fontId="18" fillId="0" borderId="0" xfId="0" applyFont="1" applyAlignment="1">
      <alignment horizontal="centerContinuous"/>
    </xf>
    <xf numFmtId="0" fontId="18" fillId="0" borderId="0" xfId="0" applyFont="1" applyBorder="1" applyAlignment="1">
      <alignment horizontal="centerContinuous"/>
    </xf>
    <xf numFmtId="49" fontId="20" fillId="19" borderId="29" xfId="0" applyNumberFormat="1" applyFont="1" applyFill="1" applyBorder="1" applyAlignment="1">
      <alignment horizontal="center"/>
    </xf>
    <xf numFmtId="0" fontId="20" fillId="19" borderId="30" xfId="0" applyFont="1" applyFill="1" applyBorder="1" applyAlignment="1">
      <alignment horizontal="center"/>
    </xf>
    <xf numFmtId="0" fontId="20" fillId="19" borderId="31" xfId="0" applyFont="1" applyFill="1" applyBorder="1" applyAlignment="1">
      <alignment horizontal="center"/>
    </xf>
    <xf numFmtId="0" fontId="20" fillId="19" borderId="53" xfId="0" applyFont="1" applyFill="1" applyBorder="1" applyAlignment="1">
      <alignment horizontal="center"/>
    </xf>
    <xf numFmtId="0" fontId="20" fillId="19" borderId="54" xfId="0" applyFont="1" applyFill="1" applyBorder="1" applyAlignment="1">
      <alignment horizontal="center"/>
    </xf>
    <xf numFmtId="0" fontId="20" fillId="19" borderId="55" xfId="0" applyFont="1" applyFill="1" applyBorder="1" applyAlignment="1">
      <alignment horizontal="center"/>
    </xf>
    <xf numFmtId="0" fontId="21" fillId="0" borderId="0" xfId="0" applyFont="1" applyBorder="1" applyAlignment="1">
      <alignment/>
    </xf>
    <xf numFmtId="3" fontId="19" fillId="0" borderId="43" xfId="0" applyNumberFormat="1" applyFont="1" applyBorder="1" applyAlignment="1">
      <alignment/>
    </xf>
    <xf numFmtId="0" fontId="20" fillId="19" borderId="29" xfId="0" applyFont="1" applyFill="1" applyBorder="1" applyAlignment="1">
      <alignment/>
    </xf>
    <xf numFmtId="0" fontId="20" fillId="19" borderId="30" xfId="0" applyFont="1" applyFill="1" applyBorder="1" applyAlignment="1">
      <alignment/>
    </xf>
    <xf numFmtId="3" fontId="20" fillId="19" borderId="31" xfId="0" applyNumberFormat="1" applyFont="1" applyFill="1" applyBorder="1" applyAlignment="1">
      <alignment/>
    </xf>
    <xf numFmtId="3" fontId="20" fillId="19" borderId="53" xfId="0" applyNumberFormat="1" applyFont="1" applyFill="1" applyBorder="1" applyAlignment="1">
      <alignment/>
    </xf>
    <xf numFmtId="0" fontId="26" fillId="0" borderId="0" xfId="0" applyFont="1" applyAlignment="1">
      <alignment/>
    </xf>
    <xf numFmtId="3" fontId="18" fillId="0" borderId="0" xfId="0" applyNumberFormat="1" applyFont="1" applyAlignment="1">
      <alignment horizontal="centerContinuous"/>
    </xf>
    <xf numFmtId="0" fontId="19" fillId="19" borderId="41" xfId="0" applyFont="1" applyFill="1" applyBorder="1" applyAlignment="1">
      <alignment/>
    </xf>
    <xf numFmtId="0" fontId="20" fillId="19" borderId="56" xfId="0" applyFont="1" applyFill="1" applyBorder="1" applyAlignment="1">
      <alignment horizontal="right"/>
    </xf>
    <xf numFmtId="0" fontId="20" fillId="19" borderId="13" xfId="0" applyFont="1" applyFill="1" applyBorder="1" applyAlignment="1">
      <alignment horizontal="right"/>
    </xf>
    <xf numFmtId="0" fontId="20" fillId="19" borderId="12" xfId="0" applyFont="1" applyFill="1" applyBorder="1" applyAlignment="1">
      <alignment horizontal="center"/>
    </xf>
    <xf numFmtId="4" fontId="22" fillId="19" borderId="13" xfId="0" applyNumberFormat="1" applyFont="1" applyFill="1" applyBorder="1" applyAlignment="1">
      <alignment horizontal="right"/>
    </xf>
    <xf numFmtId="4" fontId="22" fillId="19" borderId="41" xfId="0" applyNumberFormat="1" applyFont="1" applyFill="1" applyBorder="1" applyAlignment="1">
      <alignment horizontal="right"/>
    </xf>
    <xf numFmtId="0" fontId="19" fillId="0" borderId="25" xfId="0" applyFont="1" applyBorder="1" applyAlignment="1">
      <alignment/>
    </xf>
    <xf numFmtId="3" fontId="19" fillId="0" borderId="34" xfId="0" applyNumberFormat="1" applyFont="1" applyBorder="1" applyAlignment="1">
      <alignment horizontal="right"/>
    </xf>
    <xf numFmtId="165" fontId="19" fillId="0" borderId="19" xfId="0" applyNumberFormat="1" applyFont="1" applyBorder="1" applyAlignment="1">
      <alignment horizontal="right"/>
    </xf>
    <xf numFmtId="3" fontId="19" fillId="0" borderId="44" xfId="0" applyNumberFormat="1" applyFont="1" applyBorder="1" applyAlignment="1">
      <alignment horizontal="right"/>
    </xf>
    <xf numFmtId="4" fontId="19" fillId="0" borderId="33" xfId="0" applyNumberFormat="1" applyFont="1" applyBorder="1" applyAlignment="1">
      <alignment horizontal="right"/>
    </xf>
    <xf numFmtId="3" fontId="19" fillId="0" borderId="25" xfId="0" applyNumberFormat="1" applyFont="1" applyBorder="1" applyAlignment="1">
      <alignment horizontal="right"/>
    </xf>
    <xf numFmtId="0" fontId="19" fillId="19" borderId="37" xfId="0" applyFont="1" applyFill="1" applyBorder="1" applyAlignment="1">
      <alignment/>
    </xf>
    <xf numFmtId="0" fontId="20" fillId="19" borderId="38" xfId="0" applyFont="1" applyFill="1" applyBorder="1" applyAlignment="1">
      <alignment/>
    </xf>
    <xf numFmtId="0" fontId="19" fillId="19" borderId="38" xfId="0" applyFont="1" applyFill="1" applyBorder="1" applyAlignment="1">
      <alignment/>
    </xf>
    <xf numFmtId="4" fontId="19" fillId="19" borderId="57" xfId="0" applyNumberFormat="1" applyFont="1" applyFill="1" applyBorder="1" applyAlignment="1">
      <alignment/>
    </xf>
    <xf numFmtId="4" fontId="19" fillId="19" borderId="37" xfId="0" applyNumberFormat="1" applyFont="1" applyFill="1" applyBorder="1" applyAlignment="1">
      <alignment/>
    </xf>
    <xf numFmtId="4" fontId="19" fillId="19" borderId="38" xfId="0" applyNumberFormat="1" applyFont="1" applyFill="1" applyBorder="1" applyAlignment="1">
      <alignment/>
    </xf>
    <xf numFmtId="3" fontId="27" fillId="0" borderId="0" xfId="0" applyNumberFormat="1" applyFont="1" applyAlignment="1">
      <alignment/>
    </xf>
    <xf numFmtId="4" fontId="27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46">
      <alignment/>
      <protection/>
    </xf>
    <xf numFmtId="0" fontId="19" fillId="0" borderId="0" xfId="46" applyFont="1">
      <alignment/>
      <protection/>
    </xf>
    <xf numFmtId="0" fontId="29" fillId="0" borderId="0" xfId="46" applyFont="1" applyAlignment="1">
      <alignment horizontal="centerContinuous"/>
      <protection/>
    </xf>
    <xf numFmtId="0" fontId="30" fillId="0" borderId="0" xfId="46" applyFont="1" applyAlignment="1">
      <alignment horizontal="centerContinuous"/>
      <protection/>
    </xf>
    <xf numFmtId="0" fontId="30" fillId="0" borderId="0" xfId="46" applyFont="1" applyAlignment="1">
      <alignment horizontal="right"/>
      <protection/>
    </xf>
    <xf numFmtId="0" fontId="21" fillId="0" borderId="50" xfId="46" applyFont="1" applyBorder="1" applyAlignment="1">
      <alignment horizontal="right"/>
      <protection/>
    </xf>
    <xf numFmtId="0" fontId="19" fillId="0" borderId="49" xfId="46" applyFont="1" applyBorder="1" applyAlignment="1">
      <alignment horizontal="left"/>
      <protection/>
    </xf>
    <xf numFmtId="0" fontId="19" fillId="0" borderId="51" xfId="46" applyFont="1" applyBorder="1">
      <alignment/>
      <protection/>
    </xf>
    <xf numFmtId="0" fontId="21" fillId="0" borderId="0" xfId="46" applyFont="1">
      <alignment/>
      <protection/>
    </xf>
    <xf numFmtId="0" fontId="19" fillId="0" borderId="0" xfId="46" applyFont="1" applyAlignment="1">
      <alignment horizontal="right"/>
      <protection/>
    </xf>
    <xf numFmtId="0" fontId="19" fillId="0" borderId="0" xfId="46" applyFont="1" applyAlignment="1">
      <alignment/>
      <protection/>
    </xf>
    <xf numFmtId="49" fontId="21" fillId="19" borderId="19" xfId="46" applyNumberFormat="1" applyFont="1" applyFill="1" applyBorder="1">
      <alignment/>
      <protection/>
    </xf>
    <xf numFmtId="0" fontId="21" fillId="19" borderId="17" xfId="46" applyFont="1" applyFill="1" applyBorder="1" applyAlignment="1">
      <alignment horizontal="center"/>
      <protection/>
    </xf>
    <xf numFmtId="0" fontId="21" fillId="19" borderId="17" xfId="46" applyNumberFormat="1" applyFont="1" applyFill="1" applyBorder="1" applyAlignment="1">
      <alignment horizontal="center"/>
      <protection/>
    </xf>
    <xf numFmtId="0" fontId="21" fillId="19" borderId="19" xfId="46" applyFont="1" applyFill="1" applyBorder="1" applyAlignment="1">
      <alignment horizontal="center"/>
      <protection/>
    </xf>
    <xf numFmtId="0" fontId="20" fillId="0" borderId="58" xfId="46" applyFont="1" applyBorder="1" applyAlignment="1">
      <alignment horizontal="center"/>
      <protection/>
    </xf>
    <xf numFmtId="49" fontId="20" fillId="0" borderId="58" xfId="46" applyNumberFormat="1" applyFont="1" applyBorder="1" applyAlignment="1">
      <alignment horizontal="left"/>
      <protection/>
    </xf>
    <xf numFmtId="0" fontId="20" fillId="0" borderId="59" xfId="46" applyFont="1" applyBorder="1">
      <alignment/>
      <protection/>
    </xf>
    <xf numFmtId="0" fontId="19" fillId="0" borderId="18" xfId="46" applyFont="1" applyBorder="1" applyAlignment="1">
      <alignment horizontal="center"/>
      <protection/>
    </xf>
    <xf numFmtId="0" fontId="19" fillId="0" borderId="18" xfId="46" applyNumberFormat="1" applyFont="1" applyBorder="1" applyAlignment="1">
      <alignment horizontal="right"/>
      <protection/>
    </xf>
    <xf numFmtId="0" fontId="19" fillId="0" borderId="17" xfId="46" applyNumberFormat="1" applyFont="1" applyBorder="1">
      <alignment/>
      <protection/>
    </xf>
    <xf numFmtId="0" fontId="0" fillId="0" borderId="0" xfId="46" applyNumberFormat="1">
      <alignment/>
      <protection/>
    </xf>
    <xf numFmtId="0" fontId="31" fillId="0" borderId="0" xfId="46" applyFont="1">
      <alignment/>
      <protection/>
    </xf>
    <xf numFmtId="0" fontId="32" fillId="0" borderId="60" xfId="46" applyFont="1" applyBorder="1" applyAlignment="1">
      <alignment horizontal="center" vertical="top"/>
      <protection/>
    </xf>
    <xf numFmtId="49" fontId="32" fillId="0" borderId="60" xfId="46" applyNumberFormat="1" applyFont="1" applyBorder="1" applyAlignment="1">
      <alignment horizontal="left" vertical="top"/>
      <protection/>
    </xf>
    <xf numFmtId="0" fontId="32" fillId="0" borderId="60" xfId="46" applyFont="1" applyBorder="1" applyAlignment="1">
      <alignment vertical="top" wrapText="1"/>
      <protection/>
    </xf>
    <xf numFmtId="49" fontId="32" fillId="0" borderId="60" xfId="46" applyNumberFormat="1" applyFont="1" applyBorder="1" applyAlignment="1">
      <alignment horizontal="center" shrinkToFit="1"/>
      <protection/>
    </xf>
    <xf numFmtId="4" fontId="32" fillId="0" borderId="60" xfId="46" applyNumberFormat="1" applyFont="1" applyBorder="1" applyAlignment="1">
      <alignment horizontal="right"/>
      <protection/>
    </xf>
    <xf numFmtId="4" fontId="32" fillId="0" borderId="60" xfId="46" applyNumberFormat="1" applyFont="1" applyBorder="1">
      <alignment/>
      <protection/>
    </xf>
    <xf numFmtId="0" fontId="31" fillId="0" borderId="0" xfId="46" applyFont="1">
      <alignment/>
      <protection/>
    </xf>
    <xf numFmtId="0" fontId="21" fillId="0" borderId="58" xfId="46" applyFont="1" applyBorder="1" applyAlignment="1">
      <alignment horizontal="center"/>
      <protection/>
    </xf>
    <xf numFmtId="49" fontId="21" fillId="0" borderId="58" xfId="46" applyNumberFormat="1" applyFont="1" applyBorder="1" applyAlignment="1">
      <alignment horizontal="left"/>
      <protection/>
    </xf>
    <xf numFmtId="0" fontId="35" fillId="0" borderId="0" xfId="46" applyFont="1" applyAlignment="1">
      <alignment wrapText="1"/>
      <protection/>
    </xf>
    <xf numFmtId="0" fontId="19" fillId="19" borderId="19" xfId="46" applyFont="1" applyFill="1" applyBorder="1" applyAlignment="1">
      <alignment horizontal="center"/>
      <protection/>
    </xf>
    <xf numFmtId="49" fontId="36" fillId="19" borderId="19" xfId="46" applyNumberFormat="1" applyFont="1" applyFill="1" applyBorder="1" applyAlignment="1">
      <alignment horizontal="left"/>
      <protection/>
    </xf>
    <xf numFmtId="0" fontId="36" fillId="19" borderId="59" xfId="46" applyFont="1" applyFill="1" applyBorder="1">
      <alignment/>
      <protection/>
    </xf>
    <xf numFmtId="0" fontId="19" fillId="19" borderId="18" xfId="46" applyFont="1" applyFill="1" applyBorder="1" applyAlignment="1">
      <alignment horizontal="center"/>
      <protection/>
    </xf>
    <xf numFmtId="4" fontId="19" fillId="19" borderId="18" xfId="46" applyNumberFormat="1" applyFont="1" applyFill="1" applyBorder="1" applyAlignment="1">
      <alignment horizontal="right"/>
      <protection/>
    </xf>
    <xf numFmtId="4" fontId="19" fillId="19" borderId="17" xfId="46" applyNumberFormat="1" applyFont="1" applyFill="1" applyBorder="1" applyAlignment="1">
      <alignment horizontal="right"/>
      <protection/>
    </xf>
    <xf numFmtId="4" fontId="20" fillId="19" borderId="19" xfId="46" applyNumberFormat="1" applyFont="1" applyFill="1" applyBorder="1">
      <alignment/>
      <protection/>
    </xf>
    <xf numFmtId="3" fontId="0" fillId="0" borderId="0" xfId="46" applyNumberFormat="1">
      <alignment/>
      <protection/>
    </xf>
    <xf numFmtId="0" fontId="0" fillId="0" borderId="0" xfId="46" applyBorder="1">
      <alignment/>
      <protection/>
    </xf>
    <xf numFmtId="0" fontId="37" fillId="0" borderId="0" xfId="46" applyFont="1" applyAlignment="1">
      <alignment/>
      <protection/>
    </xf>
    <xf numFmtId="0" fontId="0" fillId="0" borderId="0" xfId="46" applyAlignment="1">
      <alignment horizontal="right"/>
      <protection/>
    </xf>
    <xf numFmtId="0" fontId="38" fillId="0" borderId="0" xfId="46" applyFont="1" applyBorder="1">
      <alignment/>
      <protection/>
    </xf>
    <xf numFmtId="3" fontId="38" fillId="0" borderId="0" xfId="46" applyNumberFormat="1" applyFont="1" applyBorder="1" applyAlignment="1">
      <alignment horizontal="right"/>
      <protection/>
    </xf>
    <xf numFmtId="4" fontId="38" fillId="0" borderId="0" xfId="46" applyNumberFormat="1" applyFont="1" applyBorder="1">
      <alignment/>
      <protection/>
    </xf>
    <xf numFmtId="0" fontId="37" fillId="0" borderId="0" xfId="46" applyFont="1" applyBorder="1" applyAlignment="1">
      <alignment/>
      <protection/>
    </xf>
    <xf numFmtId="0" fontId="0" fillId="0" borderId="0" xfId="46" applyBorder="1" applyAlignment="1">
      <alignment horizontal="right"/>
      <protection/>
    </xf>
    <xf numFmtId="49" fontId="21" fillId="0" borderId="21" xfId="0" applyNumberFormat="1" applyFont="1" applyBorder="1" applyAlignment="1">
      <alignment/>
    </xf>
    <xf numFmtId="3" fontId="19" fillId="0" borderId="22" xfId="0" applyNumberFormat="1" applyFont="1" applyBorder="1" applyAlignment="1">
      <alignment/>
    </xf>
    <xf numFmtId="3" fontId="19" fillId="0" borderId="58" xfId="0" applyNumberFormat="1" applyFont="1" applyBorder="1" applyAlignment="1">
      <alignment/>
    </xf>
    <xf numFmtId="3" fontId="19" fillId="0" borderId="61" xfId="0" applyNumberFormat="1" applyFont="1" applyBorder="1" applyAlignment="1">
      <alignment/>
    </xf>
    <xf numFmtId="166" fontId="0" fillId="0" borderId="0" xfId="0" applyNumberFormat="1" applyAlignment="1">
      <alignment/>
    </xf>
    <xf numFmtId="4" fontId="32" fillId="0" borderId="60" xfId="46" applyNumberFormat="1" applyFont="1" applyFill="1" applyBorder="1">
      <alignment/>
      <protection/>
    </xf>
    <xf numFmtId="0" fontId="32" fillId="0" borderId="60" xfId="46" applyFont="1" applyFill="1" applyBorder="1" applyAlignment="1">
      <alignment horizontal="center" vertical="top"/>
      <protection/>
    </xf>
    <xf numFmtId="49" fontId="32" fillId="0" borderId="60" xfId="46" applyNumberFormat="1" applyFont="1" applyFill="1" applyBorder="1" applyAlignment="1">
      <alignment horizontal="left" vertical="top"/>
      <protection/>
    </xf>
    <xf numFmtId="0" fontId="32" fillId="0" borderId="60" xfId="46" applyFont="1" applyFill="1" applyBorder="1" applyAlignment="1">
      <alignment vertical="top" wrapText="1"/>
      <protection/>
    </xf>
    <xf numFmtId="49" fontId="32" fillId="0" borderId="60" xfId="46" applyNumberFormat="1" applyFont="1" applyFill="1" applyBorder="1" applyAlignment="1">
      <alignment horizontal="center" shrinkToFit="1"/>
      <protection/>
    </xf>
    <xf numFmtId="4" fontId="32" fillId="0" borderId="60" xfId="46" applyNumberFormat="1" applyFont="1" applyFill="1" applyBorder="1" applyAlignment="1">
      <alignment horizontal="right"/>
      <protection/>
    </xf>
    <xf numFmtId="49" fontId="21" fillId="0" borderId="21" xfId="0" applyNumberFormat="1" applyFont="1" applyFill="1" applyBorder="1" applyAlignment="1">
      <alignment/>
    </xf>
    <xf numFmtId="0" fontId="21" fillId="0" borderId="0" xfId="0" applyFont="1" applyFill="1" applyBorder="1" applyAlignment="1">
      <alignment/>
    </xf>
    <xf numFmtId="3" fontId="19" fillId="0" borderId="43" xfId="0" applyNumberFormat="1" applyFont="1" applyFill="1" applyBorder="1" applyAlignment="1">
      <alignment/>
    </xf>
    <xf numFmtId="0" fontId="0" fillId="0" borderId="0" xfId="0" applyAlignment="1">
      <alignment horizontal="left" wrapText="1"/>
    </xf>
    <xf numFmtId="166" fontId="19" fillId="0" borderId="59" xfId="0" applyNumberFormat="1" applyFont="1" applyBorder="1" applyAlignment="1">
      <alignment horizontal="right" indent="2"/>
    </xf>
    <xf numFmtId="166" fontId="19" fillId="0" borderId="24" xfId="0" applyNumberFormat="1" applyFont="1" applyBorder="1" applyAlignment="1">
      <alignment horizontal="right" indent="2"/>
    </xf>
    <xf numFmtId="166" fontId="23" fillId="19" borderId="62" xfId="0" applyNumberFormat="1" applyFont="1" applyFill="1" applyBorder="1" applyAlignment="1">
      <alignment horizontal="right" indent="2"/>
    </xf>
    <xf numFmtId="166" fontId="23" fillId="19" borderId="57" xfId="0" applyNumberFormat="1" applyFont="1" applyFill="1" applyBorder="1" applyAlignment="1">
      <alignment horizontal="right" indent="2"/>
    </xf>
    <xf numFmtId="0" fontId="25" fillId="0" borderId="0" xfId="0" applyFont="1" applyAlignment="1">
      <alignment horizontal="left" vertical="top" wrapText="1"/>
    </xf>
    <xf numFmtId="0" fontId="21" fillId="0" borderId="19" xfId="0" applyFont="1" applyBorder="1" applyAlignment="1">
      <alignment horizontal="center"/>
    </xf>
    <xf numFmtId="0" fontId="19" fillId="0" borderId="37" xfId="0" applyFont="1" applyBorder="1" applyAlignment="1">
      <alignment horizontal="center" shrinkToFit="1"/>
    </xf>
    <xf numFmtId="0" fontId="19" fillId="0" borderId="39" xfId="0" applyFont="1" applyBorder="1" applyAlignment="1">
      <alignment horizontal="center" shrinkToFit="1"/>
    </xf>
    <xf numFmtId="0" fontId="21" fillId="0" borderId="19" xfId="0" applyFont="1" applyBorder="1" applyAlignment="1">
      <alignment horizontal="left"/>
    </xf>
    <xf numFmtId="0" fontId="21" fillId="0" borderId="59" xfId="0" applyFont="1" applyBorder="1" applyAlignment="1">
      <alignment horizontal="left"/>
    </xf>
    <xf numFmtId="0" fontId="19" fillId="0" borderId="63" xfId="46" applyFont="1" applyBorder="1" applyAlignment="1">
      <alignment horizontal="center"/>
      <protection/>
    </xf>
    <xf numFmtId="0" fontId="19" fillId="0" borderId="64" xfId="46" applyFont="1" applyBorder="1" applyAlignment="1">
      <alignment horizontal="center"/>
      <protection/>
    </xf>
    <xf numFmtId="0" fontId="19" fillId="0" borderId="65" xfId="46" applyFont="1" applyBorder="1" applyAlignment="1">
      <alignment horizontal="center"/>
      <protection/>
    </xf>
    <xf numFmtId="0" fontId="19" fillId="0" borderId="66" xfId="46" applyFont="1" applyBorder="1" applyAlignment="1">
      <alignment horizontal="center"/>
      <protection/>
    </xf>
    <xf numFmtId="0" fontId="19" fillId="0" borderId="67" xfId="46" applyFont="1" applyBorder="1" applyAlignment="1">
      <alignment horizontal="left"/>
      <protection/>
    </xf>
    <xf numFmtId="0" fontId="19" fillId="0" borderId="52" xfId="46" applyFont="1" applyBorder="1" applyAlignment="1">
      <alignment horizontal="left"/>
      <protection/>
    </xf>
    <xf numFmtId="0" fontId="19" fillId="0" borderId="68" xfId="46" applyFont="1" applyBorder="1" applyAlignment="1">
      <alignment horizontal="left"/>
      <protection/>
    </xf>
    <xf numFmtId="3" fontId="20" fillId="19" borderId="38" xfId="0" applyNumberFormat="1" applyFont="1" applyFill="1" applyBorder="1" applyAlignment="1">
      <alignment horizontal="right"/>
    </xf>
    <xf numFmtId="3" fontId="20" fillId="19" borderId="57" xfId="0" applyNumberFormat="1" applyFont="1" applyFill="1" applyBorder="1" applyAlignment="1">
      <alignment horizontal="right"/>
    </xf>
    <xf numFmtId="0" fontId="33" fillId="24" borderId="42" xfId="46" applyNumberFormat="1" applyFont="1" applyFill="1" applyBorder="1" applyAlignment="1">
      <alignment horizontal="left" wrapText="1" indent="1"/>
      <protection/>
    </xf>
    <xf numFmtId="0" fontId="34" fillId="0" borderId="0" xfId="0" applyNumberFormat="1" applyFont="1" applyAlignment="1">
      <alignment/>
    </xf>
    <xf numFmtId="0" fontId="34" fillId="0" borderId="22" xfId="0" applyNumberFormat="1" applyFont="1" applyBorder="1" applyAlignment="1">
      <alignment/>
    </xf>
    <xf numFmtId="0" fontId="28" fillId="0" borderId="0" xfId="46" applyFont="1" applyAlignment="1">
      <alignment horizontal="center"/>
      <protection/>
    </xf>
    <xf numFmtId="49" fontId="19" fillId="0" borderId="65" xfId="46" applyNumberFormat="1" applyFont="1" applyBorder="1" applyAlignment="1">
      <alignment horizontal="center"/>
      <protection/>
    </xf>
    <xf numFmtId="0" fontId="19" fillId="0" borderId="67" xfId="46" applyFont="1" applyBorder="1" applyAlignment="1">
      <alignment horizontal="center" shrinkToFit="1"/>
      <protection/>
    </xf>
    <xf numFmtId="0" fontId="19" fillId="0" borderId="52" xfId="46" applyFont="1" applyBorder="1" applyAlignment="1">
      <alignment horizontal="center" shrinkToFit="1"/>
      <protection/>
    </xf>
    <xf numFmtId="0" fontId="19" fillId="0" borderId="68" xfId="46" applyFont="1" applyBorder="1" applyAlignment="1">
      <alignment horizontal="center" shrinkToFi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1"/>
  <dimension ref="A1:BE55"/>
  <sheetViews>
    <sheetView showZeros="0" zoomScalePageLayoutView="0" workbookViewId="0" topLeftCell="A1">
      <selection activeCell="C19" sqref="C19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50390625" style="0" customWidth="1"/>
    <col min="5" max="5" width="13.50390625" style="0" customWidth="1"/>
    <col min="6" max="6" width="16.50390625" style="0" customWidth="1"/>
    <col min="7" max="7" width="15.375" style="0" customWidth="1"/>
    <col min="11" max="11" width="12.50390625" style="0" customWidth="1"/>
  </cols>
  <sheetData>
    <row r="1" spans="1:7" ht="24.75" customHeight="1" thickBot="1">
      <c r="A1" s="1" t="s">
        <v>0</v>
      </c>
      <c r="B1" s="2"/>
      <c r="C1" s="2"/>
      <c r="D1" s="2"/>
      <c r="E1" s="2"/>
      <c r="F1" s="2"/>
      <c r="G1" s="2"/>
    </row>
    <row r="2" spans="1:7" ht="12.75" customHeight="1">
      <c r="A2" s="3" t="s">
        <v>1</v>
      </c>
      <c r="B2" s="4"/>
      <c r="C2" s="5">
        <f>Rekapitulace!H1</f>
        <v>0</v>
      </c>
      <c r="D2" s="5">
        <f>Rekapitulace!G2</f>
        <v>0</v>
      </c>
      <c r="E2" s="4"/>
      <c r="F2" s="6" t="s">
        <v>2</v>
      </c>
      <c r="G2" s="7"/>
    </row>
    <row r="3" spans="1:7" ht="3" customHeight="1" hidden="1">
      <c r="A3" s="8"/>
      <c r="B3" s="9"/>
      <c r="C3" s="10"/>
      <c r="D3" s="10"/>
      <c r="E3" s="9"/>
      <c r="F3" s="11"/>
      <c r="G3" s="12"/>
    </row>
    <row r="4" spans="1:7" ht="12" customHeight="1">
      <c r="A4" s="13" t="s">
        <v>3</v>
      </c>
      <c r="B4" s="9"/>
      <c r="C4" s="10" t="s">
        <v>4</v>
      </c>
      <c r="D4" s="10"/>
      <c r="E4" s="9"/>
      <c r="F4" s="11" t="s">
        <v>5</v>
      </c>
      <c r="G4" s="14"/>
    </row>
    <row r="5" spans="1:7" ht="12.75" customHeight="1">
      <c r="A5" s="15" t="s">
        <v>79</v>
      </c>
      <c r="B5" s="16"/>
      <c r="C5" s="17" t="s">
        <v>80</v>
      </c>
      <c r="D5" s="18"/>
      <c r="E5" s="19"/>
      <c r="F5" s="11" t="s">
        <v>7</v>
      </c>
      <c r="G5" s="12"/>
    </row>
    <row r="6" spans="1:15" ht="12.75" customHeight="1">
      <c r="A6" s="13" t="s">
        <v>8</v>
      </c>
      <c r="B6" s="9"/>
      <c r="C6" s="10" t="s">
        <v>9</v>
      </c>
      <c r="D6" s="10"/>
      <c r="E6" s="9"/>
      <c r="F6" s="20" t="s">
        <v>10</v>
      </c>
      <c r="G6" s="21">
        <v>0</v>
      </c>
      <c r="O6" s="22"/>
    </row>
    <row r="7" spans="1:7" ht="12.75" customHeight="1">
      <c r="A7" s="23" t="s">
        <v>77</v>
      </c>
      <c r="B7" s="24"/>
      <c r="C7" s="25" t="s">
        <v>78</v>
      </c>
      <c r="D7" s="26"/>
      <c r="E7" s="26"/>
      <c r="F7" s="27" t="s">
        <v>11</v>
      </c>
      <c r="G7" s="21">
        <f>IF(PocetMJ=0,,ROUND((F30+F32)/PocetMJ,1))</f>
        <v>0</v>
      </c>
    </row>
    <row r="8" spans="1:9" ht="12.75">
      <c r="A8" s="28" t="s">
        <v>12</v>
      </c>
      <c r="B8" s="11"/>
      <c r="C8" s="215"/>
      <c r="D8" s="215"/>
      <c r="E8" s="216"/>
      <c r="F8" s="29" t="s">
        <v>13</v>
      </c>
      <c r="G8" s="30"/>
      <c r="H8" s="31"/>
      <c r="I8" s="32"/>
    </row>
    <row r="9" spans="1:8" ht="12.75">
      <c r="A9" s="28" t="s">
        <v>14</v>
      </c>
      <c r="B9" s="11"/>
      <c r="C9" s="215">
        <f>Projektant</f>
        <v>0</v>
      </c>
      <c r="D9" s="215"/>
      <c r="E9" s="216"/>
      <c r="F9" s="11"/>
      <c r="G9" s="33"/>
      <c r="H9" s="34"/>
    </row>
    <row r="10" spans="1:8" ht="12.75">
      <c r="A10" s="28" t="s">
        <v>15</v>
      </c>
      <c r="B10" s="11"/>
      <c r="C10" s="215"/>
      <c r="D10" s="215"/>
      <c r="E10" s="215"/>
      <c r="F10" s="35"/>
      <c r="G10" s="36"/>
      <c r="H10" s="37"/>
    </row>
    <row r="11" spans="1:57" ht="13.5" customHeight="1">
      <c r="A11" s="28" t="s">
        <v>16</v>
      </c>
      <c r="B11" s="11"/>
      <c r="C11" s="215"/>
      <c r="D11" s="215"/>
      <c r="E11" s="215"/>
      <c r="F11" s="38" t="s">
        <v>17</v>
      </c>
      <c r="G11" s="39"/>
      <c r="H11" s="34"/>
      <c r="BA11" s="40"/>
      <c r="BB11" s="40"/>
      <c r="BC11" s="40"/>
      <c r="BD11" s="40"/>
      <c r="BE11" s="40"/>
    </row>
    <row r="12" spans="1:8" ht="12.75" customHeight="1">
      <c r="A12" s="41" t="s">
        <v>18</v>
      </c>
      <c r="B12" s="9"/>
      <c r="C12" s="212"/>
      <c r="D12" s="212"/>
      <c r="E12" s="212"/>
      <c r="F12" s="42" t="s">
        <v>19</v>
      </c>
      <c r="G12" s="43"/>
      <c r="H12" s="34"/>
    </row>
    <row r="13" spans="1:8" ht="28.5" customHeight="1" thickBot="1">
      <c r="A13" s="44" t="s">
        <v>20</v>
      </c>
      <c r="B13" s="45"/>
      <c r="C13" s="45"/>
      <c r="D13" s="45"/>
      <c r="E13" s="46"/>
      <c r="F13" s="46"/>
      <c r="G13" s="47"/>
      <c r="H13" s="34"/>
    </row>
    <row r="14" spans="1:7" ht="17.25" customHeight="1" thickBot="1">
      <c r="A14" s="48" t="s">
        <v>21</v>
      </c>
      <c r="B14" s="49"/>
      <c r="C14" s="50"/>
      <c r="D14" s="51" t="s">
        <v>22</v>
      </c>
      <c r="E14" s="52"/>
      <c r="F14" s="52"/>
      <c r="G14" s="50"/>
    </row>
    <row r="15" spans="1:7" ht="15.75" customHeight="1">
      <c r="A15" s="53"/>
      <c r="B15" s="54" t="s">
        <v>23</v>
      </c>
      <c r="C15" s="55">
        <f>HSV</f>
        <v>0</v>
      </c>
      <c r="D15" s="56" t="str">
        <f>Rekapitulace!A28</f>
        <v>Ztížené výrobní podmínky</v>
      </c>
      <c r="E15" s="57"/>
      <c r="F15" s="58"/>
      <c r="G15" s="55">
        <f>Rekapitulace!I28</f>
        <v>0</v>
      </c>
    </row>
    <row r="16" spans="1:7" ht="15.75" customHeight="1">
      <c r="A16" s="53" t="s">
        <v>24</v>
      </c>
      <c r="B16" s="54" t="s">
        <v>25</v>
      </c>
      <c r="C16" s="55">
        <f>PSV</f>
        <v>0</v>
      </c>
      <c r="D16" s="8" t="str">
        <f>Rekapitulace!A29</f>
        <v>Oborová přirážka</v>
      </c>
      <c r="E16" s="59"/>
      <c r="F16" s="60"/>
      <c r="G16" s="55">
        <f>Rekapitulace!I29</f>
        <v>0</v>
      </c>
    </row>
    <row r="17" spans="1:7" ht="15.75" customHeight="1">
      <c r="A17" s="53" t="s">
        <v>26</v>
      </c>
      <c r="B17" s="54" t="s">
        <v>27</v>
      </c>
      <c r="C17" s="55">
        <f>Mont</f>
        <v>0</v>
      </c>
      <c r="D17" s="8" t="str">
        <f>Rekapitulace!A30</f>
        <v>Přesun stavebních kapacit</v>
      </c>
      <c r="E17" s="59"/>
      <c r="F17" s="60"/>
      <c r="G17" s="55">
        <f>Rekapitulace!I30</f>
        <v>0</v>
      </c>
    </row>
    <row r="18" spans="1:7" ht="15.75" customHeight="1">
      <c r="A18" s="61" t="s">
        <v>28</v>
      </c>
      <c r="B18" s="62" t="s">
        <v>29</v>
      </c>
      <c r="C18" s="55">
        <f>Dodavka</f>
        <v>0</v>
      </c>
      <c r="D18" s="8" t="str">
        <f>Rekapitulace!A31</f>
        <v>Mimostaveništní doprava</v>
      </c>
      <c r="E18" s="59"/>
      <c r="F18" s="60"/>
      <c r="G18" s="55">
        <f>Rekapitulace!I31</f>
        <v>0</v>
      </c>
    </row>
    <row r="19" spans="1:7" ht="15.75" customHeight="1">
      <c r="A19" s="63" t="s">
        <v>30</v>
      </c>
      <c r="B19" s="54"/>
      <c r="C19" s="55">
        <f>SUM(C15:C18)</f>
        <v>0</v>
      </c>
      <c r="D19" s="8" t="str">
        <f>Rekapitulace!A32</f>
        <v>Zařízení staveniště</v>
      </c>
      <c r="E19" s="59"/>
      <c r="F19" s="60"/>
      <c r="G19" s="55">
        <f>Rekapitulace!I32</f>
        <v>0</v>
      </c>
    </row>
    <row r="20" spans="1:7" ht="15.75" customHeight="1">
      <c r="A20" s="63"/>
      <c r="B20" s="54"/>
      <c r="C20" s="55"/>
      <c r="D20" s="8" t="str">
        <f>Rekapitulace!A33</f>
        <v>Provoz investora</v>
      </c>
      <c r="E20" s="59"/>
      <c r="F20" s="60"/>
      <c r="G20" s="55">
        <f>Rekapitulace!I33</f>
        <v>0</v>
      </c>
    </row>
    <row r="21" spans="1:7" ht="15.75" customHeight="1">
      <c r="A21" s="63" t="s">
        <v>31</v>
      </c>
      <c r="B21" s="54"/>
      <c r="C21" s="55">
        <f>HZS</f>
        <v>0</v>
      </c>
      <c r="D21" s="8" t="str">
        <f>Rekapitulace!A34</f>
        <v>Kompletační činnost (IČD)</v>
      </c>
      <c r="E21" s="59"/>
      <c r="F21" s="60"/>
      <c r="G21" s="55">
        <f>Rekapitulace!I34</f>
        <v>0</v>
      </c>
    </row>
    <row r="22" spans="1:7" ht="15.75" customHeight="1">
      <c r="A22" s="64" t="s">
        <v>32</v>
      </c>
      <c r="B22" s="65"/>
      <c r="C22" s="55">
        <f>C19+C21</f>
        <v>0</v>
      </c>
      <c r="D22" s="8" t="s">
        <v>33</v>
      </c>
      <c r="E22" s="59"/>
      <c r="F22" s="60"/>
      <c r="G22" s="55">
        <f>G23-SUM(G15:G21)</f>
        <v>0</v>
      </c>
    </row>
    <row r="23" spans="1:7" ht="15.75" customHeight="1" thickBot="1">
      <c r="A23" s="213" t="s">
        <v>34</v>
      </c>
      <c r="B23" s="214"/>
      <c r="C23" s="66">
        <f>C22+G23</f>
        <v>0</v>
      </c>
      <c r="D23" s="67" t="s">
        <v>35</v>
      </c>
      <c r="E23" s="68"/>
      <c r="F23" s="69"/>
      <c r="G23" s="55">
        <f>VRN</f>
        <v>0</v>
      </c>
    </row>
    <row r="24" spans="1:7" ht="12.75">
      <c r="A24" s="70" t="s">
        <v>36</v>
      </c>
      <c r="B24" s="71"/>
      <c r="C24" s="72"/>
      <c r="D24" s="71" t="s">
        <v>37</v>
      </c>
      <c r="E24" s="71"/>
      <c r="F24" s="73" t="s">
        <v>38</v>
      </c>
      <c r="G24" s="74"/>
    </row>
    <row r="25" spans="1:7" ht="12.75">
      <c r="A25" s="64" t="s">
        <v>39</v>
      </c>
      <c r="B25" s="65"/>
      <c r="C25" s="75"/>
      <c r="D25" s="65" t="s">
        <v>39</v>
      </c>
      <c r="E25" s="76"/>
      <c r="F25" s="77" t="s">
        <v>39</v>
      </c>
      <c r="G25" s="78"/>
    </row>
    <row r="26" spans="1:7" ht="37.5" customHeight="1">
      <c r="A26" s="64" t="s">
        <v>40</v>
      </c>
      <c r="B26" s="79"/>
      <c r="C26" s="75"/>
      <c r="D26" s="65" t="s">
        <v>40</v>
      </c>
      <c r="E26" s="76"/>
      <c r="F26" s="77" t="s">
        <v>40</v>
      </c>
      <c r="G26" s="78"/>
    </row>
    <row r="27" spans="1:7" ht="12.75">
      <c r="A27" s="64"/>
      <c r="B27" s="80"/>
      <c r="C27" s="75"/>
      <c r="D27" s="65"/>
      <c r="E27" s="76"/>
      <c r="F27" s="77"/>
      <c r="G27" s="78"/>
    </row>
    <row r="28" spans="1:7" ht="12.75">
      <c r="A28" s="64" t="s">
        <v>41</v>
      </c>
      <c r="B28" s="65"/>
      <c r="C28" s="75"/>
      <c r="D28" s="77" t="s">
        <v>42</v>
      </c>
      <c r="E28" s="75"/>
      <c r="F28" s="81" t="s">
        <v>42</v>
      </c>
      <c r="G28" s="78"/>
    </row>
    <row r="29" spans="1:7" ht="69" customHeight="1">
      <c r="A29" s="64"/>
      <c r="B29" s="65"/>
      <c r="C29" s="82"/>
      <c r="D29" s="83"/>
      <c r="E29" s="82"/>
      <c r="F29" s="65"/>
      <c r="G29" s="78"/>
    </row>
    <row r="30" spans="1:7" ht="12.75">
      <c r="A30" s="84" t="s">
        <v>43</v>
      </c>
      <c r="B30" s="85"/>
      <c r="C30" s="86">
        <v>20</v>
      </c>
      <c r="D30" s="85" t="s">
        <v>44</v>
      </c>
      <c r="E30" s="87"/>
      <c r="F30" s="207">
        <f>C23-F32</f>
        <v>0</v>
      </c>
      <c r="G30" s="208"/>
    </row>
    <row r="31" spans="1:7" ht="12.75">
      <c r="A31" s="84" t="s">
        <v>45</v>
      </c>
      <c r="B31" s="85"/>
      <c r="C31" s="86">
        <f>SazbaDPH1</f>
        <v>20</v>
      </c>
      <c r="D31" s="85" t="s">
        <v>46</v>
      </c>
      <c r="E31" s="87"/>
      <c r="F31" s="207">
        <f>ROUND(PRODUCT(F30,C31/100),0)</f>
        <v>0</v>
      </c>
      <c r="G31" s="208"/>
    </row>
    <row r="32" spans="1:7" ht="12.75">
      <c r="A32" s="84" t="s">
        <v>43</v>
      </c>
      <c r="B32" s="85"/>
      <c r="C32" s="86">
        <v>0</v>
      </c>
      <c r="D32" s="85" t="s">
        <v>46</v>
      </c>
      <c r="E32" s="87"/>
      <c r="F32" s="207">
        <v>0</v>
      </c>
      <c r="G32" s="208"/>
    </row>
    <row r="33" spans="1:7" ht="12.75">
      <c r="A33" s="84" t="s">
        <v>45</v>
      </c>
      <c r="B33" s="88"/>
      <c r="C33" s="89">
        <f>SazbaDPH2</f>
        <v>0</v>
      </c>
      <c r="D33" s="85" t="s">
        <v>46</v>
      </c>
      <c r="E33" s="60"/>
      <c r="F33" s="207">
        <f>ROUND(PRODUCT(F32,C33/100),0)</f>
        <v>0</v>
      </c>
      <c r="G33" s="208"/>
    </row>
    <row r="34" spans="1:7" s="93" customFormat="1" ht="19.5" customHeight="1" thickBot="1">
      <c r="A34" s="90" t="s">
        <v>47</v>
      </c>
      <c r="B34" s="91"/>
      <c r="C34" s="91"/>
      <c r="D34" s="91"/>
      <c r="E34" s="92"/>
      <c r="F34" s="209">
        <f>ROUND(SUM(F30:F33),0)</f>
        <v>0</v>
      </c>
      <c r="G34" s="210"/>
    </row>
    <row r="36" spans="1:8" ht="12.75">
      <c r="A36" s="94" t="s">
        <v>48</v>
      </c>
      <c r="B36" s="94"/>
      <c r="C36" s="94"/>
      <c r="D36" s="94"/>
      <c r="E36" s="94"/>
      <c r="F36" s="94"/>
      <c r="G36" s="94"/>
      <c r="H36" t="s">
        <v>6</v>
      </c>
    </row>
    <row r="37" spans="1:8" ht="14.25" customHeight="1">
      <c r="A37" s="94"/>
      <c r="B37" s="211"/>
      <c r="C37" s="211"/>
      <c r="D37" s="211"/>
      <c r="E37" s="211"/>
      <c r="F37" s="211"/>
      <c r="G37" s="211"/>
      <c r="H37" t="s">
        <v>6</v>
      </c>
    </row>
    <row r="38" spans="1:8" ht="12.75" customHeight="1">
      <c r="A38" s="95"/>
      <c r="B38" s="211"/>
      <c r="C38" s="211"/>
      <c r="D38" s="211"/>
      <c r="E38" s="211"/>
      <c r="F38" s="211"/>
      <c r="G38" s="211"/>
      <c r="H38" t="s">
        <v>6</v>
      </c>
    </row>
    <row r="39" spans="1:8" ht="12.75">
      <c r="A39" s="95"/>
      <c r="B39" s="211"/>
      <c r="C39" s="211"/>
      <c r="D39" s="211"/>
      <c r="E39" s="211"/>
      <c r="F39" s="211"/>
      <c r="G39" s="211"/>
      <c r="H39" t="s">
        <v>6</v>
      </c>
    </row>
    <row r="40" spans="1:8" ht="12.75">
      <c r="A40" s="95"/>
      <c r="B40" s="211"/>
      <c r="C40" s="211"/>
      <c r="D40" s="211"/>
      <c r="E40" s="211"/>
      <c r="F40" s="211"/>
      <c r="G40" s="211"/>
      <c r="H40" t="s">
        <v>6</v>
      </c>
    </row>
    <row r="41" spans="1:8" ht="12.75">
      <c r="A41" s="95"/>
      <c r="B41" s="211"/>
      <c r="C41" s="211"/>
      <c r="D41" s="211"/>
      <c r="E41" s="211"/>
      <c r="F41" s="211"/>
      <c r="G41" s="211"/>
      <c r="H41" t="s">
        <v>6</v>
      </c>
    </row>
    <row r="42" spans="1:8" ht="12.75">
      <c r="A42" s="95"/>
      <c r="B42" s="211"/>
      <c r="C42" s="211"/>
      <c r="D42" s="211"/>
      <c r="E42" s="211"/>
      <c r="F42" s="211"/>
      <c r="G42" s="211"/>
      <c r="H42" t="s">
        <v>6</v>
      </c>
    </row>
    <row r="43" spans="1:8" ht="12.75">
      <c r="A43" s="95"/>
      <c r="B43" s="211"/>
      <c r="C43" s="211"/>
      <c r="D43" s="211"/>
      <c r="E43" s="211"/>
      <c r="F43" s="211"/>
      <c r="G43" s="211"/>
      <c r="H43" t="s">
        <v>6</v>
      </c>
    </row>
    <row r="44" spans="1:8" ht="12.75">
      <c r="A44" s="95"/>
      <c r="B44" s="211"/>
      <c r="C44" s="211"/>
      <c r="D44" s="211"/>
      <c r="E44" s="211"/>
      <c r="F44" s="211"/>
      <c r="G44" s="211"/>
      <c r="H44" t="s">
        <v>6</v>
      </c>
    </row>
    <row r="45" spans="1:8" ht="0.75" customHeight="1">
      <c r="A45" s="95"/>
      <c r="B45" s="211"/>
      <c r="C45" s="211"/>
      <c r="D45" s="211"/>
      <c r="E45" s="211"/>
      <c r="F45" s="211"/>
      <c r="G45" s="211"/>
      <c r="H45" t="s">
        <v>6</v>
      </c>
    </row>
    <row r="46" spans="2:7" ht="12.75">
      <c r="B46" s="206"/>
      <c r="C46" s="206"/>
      <c r="D46" s="206"/>
      <c r="E46" s="206"/>
      <c r="F46" s="206"/>
      <c r="G46" s="206"/>
    </row>
    <row r="47" spans="2:11" ht="12.75">
      <c r="B47" s="206"/>
      <c r="C47" s="206"/>
      <c r="D47" s="206"/>
      <c r="E47" s="206"/>
      <c r="F47" s="206"/>
      <c r="G47" s="206"/>
      <c r="K47" s="196"/>
    </row>
    <row r="48" spans="2:7" ht="12.75">
      <c r="B48" s="206"/>
      <c r="C48" s="206"/>
      <c r="D48" s="206"/>
      <c r="E48" s="206"/>
      <c r="F48" s="206"/>
      <c r="G48" s="206"/>
    </row>
    <row r="49" spans="2:7" ht="12.75">
      <c r="B49" s="206"/>
      <c r="C49" s="206"/>
      <c r="D49" s="206"/>
      <c r="E49" s="206"/>
      <c r="F49" s="206"/>
      <c r="G49" s="206"/>
    </row>
    <row r="50" spans="2:7" ht="12.75">
      <c r="B50" s="206"/>
      <c r="C50" s="206"/>
      <c r="D50" s="206"/>
      <c r="E50" s="206"/>
      <c r="F50" s="206"/>
      <c r="G50" s="206"/>
    </row>
    <row r="51" spans="2:7" ht="12.75">
      <c r="B51" s="206"/>
      <c r="C51" s="206"/>
      <c r="D51" s="206"/>
      <c r="E51" s="206"/>
      <c r="F51" s="206"/>
      <c r="G51" s="206"/>
    </row>
    <row r="52" spans="2:7" ht="12.75">
      <c r="B52" s="206"/>
      <c r="C52" s="206"/>
      <c r="D52" s="206"/>
      <c r="E52" s="206"/>
      <c r="F52" s="206"/>
      <c r="G52" s="206"/>
    </row>
    <row r="53" spans="2:7" ht="12.75">
      <c r="B53" s="206"/>
      <c r="C53" s="206"/>
      <c r="D53" s="206"/>
      <c r="E53" s="206"/>
      <c r="F53" s="206"/>
      <c r="G53" s="206"/>
    </row>
    <row r="54" spans="2:7" ht="12.75">
      <c r="B54" s="206"/>
      <c r="C54" s="206"/>
      <c r="D54" s="206"/>
      <c r="E54" s="206"/>
      <c r="F54" s="206"/>
      <c r="G54" s="206"/>
    </row>
    <row r="55" spans="2:7" ht="12.75">
      <c r="B55" s="206"/>
      <c r="C55" s="206"/>
      <c r="D55" s="206"/>
      <c r="E55" s="206"/>
      <c r="F55" s="206"/>
      <c r="G55" s="206"/>
    </row>
  </sheetData>
  <sheetProtection/>
  <mergeCells count="22">
    <mergeCell ref="C12:E12"/>
    <mergeCell ref="A23:B23"/>
    <mergeCell ref="C8:E8"/>
    <mergeCell ref="C9:E9"/>
    <mergeCell ref="C10:E10"/>
    <mergeCell ref="C11:E11"/>
    <mergeCell ref="F34:G34"/>
    <mergeCell ref="B37:G45"/>
    <mergeCell ref="B46:G46"/>
    <mergeCell ref="B47:G47"/>
    <mergeCell ref="F30:G30"/>
    <mergeCell ref="F31:G31"/>
    <mergeCell ref="F32:G32"/>
    <mergeCell ref="F33:G33"/>
    <mergeCell ref="B54:G54"/>
    <mergeCell ref="B55:G55"/>
    <mergeCell ref="B48:G48"/>
    <mergeCell ref="B49:G49"/>
    <mergeCell ref="B52:G52"/>
    <mergeCell ref="B53:G53"/>
    <mergeCell ref="B50:G50"/>
    <mergeCell ref="B51:G51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1"/>
  <dimension ref="A1:BE88"/>
  <sheetViews>
    <sheetView showZeros="0" tabSelected="1" zoomScalePageLayoutView="0" workbookViewId="0" topLeftCell="A13">
      <selection activeCell="F32" sqref="F32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50390625" style="0" customWidth="1"/>
    <col min="4" max="4" width="15.875" style="0" customWidth="1"/>
    <col min="5" max="5" width="11.375" style="0" customWidth="1"/>
    <col min="6" max="6" width="10.875" style="0" customWidth="1"/>
    <col min="7" max="7" width="11.00390625" style="0" customWidth="1"/>
    <col min="8" max="8" width="11.125" style="0" customWidth="1"/>
    <col min="9" max="9" width="10.625" style="0" customWidth="1"/>
  </cols>
  <sheetData>
    <row r="1" spans="1:9" ht="13.5" thickTop="1">
      <c r="A1" s="217" t="s">
        <v>49</v>
      </c>
      <c r="B1" s="218"/>
      <c r="C1" s="96" t="str">
        <f>CONCATENATE(cislostavby," ",nazevstavby)</f>
        <v>Jurásek01 OIP středočeský kraj</v>
      </c>
      <c r="D1" s="97"/>
      <c r="E1" s="98"/>
      <c r="F1" s="97"/>
      <c r="G1" s="99" t="s">
        <v>50</v>
      </c>
      <c r="H1" s="100"/>
      <c r="I1" s="101"/>
    </row>
    <row r="2" spans="1:9" ht="13.5" thickBot="1">
      <c r="A2" s="219" t="s">
        <v>51</v>
      </c>
      <c r="B2" s="220"/>
      <c r="C2" s="102" t="str">
        <f>CONCATENATE(cisloobjektu," ",nazevobjektu)</f>
        <v>01 Kotelna</v>
      </c>
      <c r="D2" s="103"/>
      <c r="E2" s="104"/>
      <c r="F2" s="103"/>
      <c r="G2" s="221"/>
      <c r="H2" s="222"/>
      <c r="I2" s="223"/>
    </row>
    <row r="3" spans="1:9" ht="13.5" thickTop="1">
      <c r="A3" s="76"/>
      <c r="B3" s="76"/>
      <c r="C3" s="76"/>
      <c r="D3" s="76"/>
      <c r="E3" s="76"/>
      <c r="F3" s="65"/>
      <c r="G3" s="76"/>
      <c r="H3" s="76"/>
      <c r="I3" s="76"/>
    </row>
    <row r="4" spans="1:9" ht="19.5" customHeight="1">
      <c r="A4" s="105" t="s">
        <v>52</v>
      </c>
      <c r="B4" s="106"/>
      <c r="C4" s="106"/>
      <c r="D4" s="106"/>
      <c r="E4" s="107"/>
      <c r="F4" s="106"/>
      <c r="G4" s="106"/>
      <c r="H4" s="106"/>
      <c r="I4" s="106"/>
    </row>
    <row r="5" spans="1:9" ht="13.5" thickBot="1">
      <c r="A5" s="76"/>
      <c r="B5" s="76"/>
      <c r="C5" s="76"/>
      <c r="D5" s="76"/>
      <c r="E5" s="76"/>
      <c r="F5" s="76"/>
      <c r="G5" s="76"/>
      <c r="H5" s="76"/>
      <c r="I5" s="76"/>
    </row>
    <row r="6" spans="1:9" s="34" customFormat="1" ht="13.5" thickBot="1">
      <c r="A6" s="108"/>
      <c r="B6" s="109" t="s">
        <v>53</v>
      </c>
      <c r="C6" s="109"/>
      <c r="D6" s="110"/>
      <c r="E6" s="111" t="s">
        <v>54</v>
      </c>
      <c r="F6" s="112" t="s">
        <v>55</v>
      </c>
      <c r="G6" s="112" t="s">
        <v>56</v>
      </c>
      <c r="H6" s="112" t="s">
        <v>57</v>
      </c>
      <c r="I6" s="113" t="s">
        <v>31</v>
      </c>
    </row>
    <row r="7" spans="1:9" s="34" customFormat="1" ht="12.75">
      <c r="A7" s="203" t="s">
        <v>285</v>
      </c>
      <c r="B7" s="204" t="s">
        <v>286</v>
      </c>
      <c r="C7" s="81"/>
      <c r="D7" s="205"/>
      <c r="E7" s="193">
        <f>Položky!BA18</f>
        <v>0</v>
      </c>
      <c r="F7" s="193">
        <f>Položky!BB18</f>
        <v>0</v>
      </c>
      <c r="G7" s="193">
        <f>Položky!BC18</f>
        <v>0</v>
      </c>
      <c r="H7" s="193">
        <f>Položky!BD18</f>
        <v>0</v>
      </c>
      <c r="I7" s="193">
        <f>Položky!BE18</f>
        <v>0</v>
      </c>
    </row>
    <row r="8" spans="1:9" s="34" customFormat="1" ht="12.75">
      <c r="A8" s="192" t="str">
        <f>Položky!B19</f>
        <v>3</v>
      </c>
      <c r="B8" s="114" t="str">
        <f>Položky!C19</f>
        <v>Svislé a kompletní konstrukce</v>
      </c>
      <c r="C8" s="65"/>
      <c r="D8" s="115"/>
      <c r="E8" s="193">
        <f>Položky!BA28</f>
        <v>0</v>
      </c>
      <c r="F8" s="194">
        <f>Položky!BB28</f>
        <v>0</v>
      </c>
      <c r="G8" s="194">
        <f>Položky!BC28</f>
        <v>0</v>
      </c>
      <c r="H8" s="194">
        <f>Položky!BD28</f>
        <v>0</v>
      </c>
      <c r="I8" s="195">
        <f>Položky!BE28</f>
        <v>0</v>
      </c>
    </row>
    <row r="9" spans="1:9" s="34" customFormat="1" ht="12.75">
      <c r="A9" s="192" t="str">
        <f>Položky!B29</f>
        <v>6</v>
      </c>
      <c r="B9" s="114" t="str">
        <f>Položky!C29</f>
        <v>Úpravy povrchu, podlahy</v>
      </c>
      <c r="C9" s="65"/>
      <c r="D9" s="115"/>
      <c r="E9" s="193">
        <f>Položky!BA42</f>
        <v>0</v>
      </c>
      <c r="F9" s="194">
        <f>Položky!BB42</f>
        <v>0</v>
      </c>
      <c r="G9" s="194">
        <f>Položky!BC42</f>
        <v>0</v>
      </c>
      <c r="H9" s="194">
        <f>Položky!BD42</f>
        <v>0</v>
      </c>
      <c r="I9" s="195">
        <f>Položky!BE42</f>
        <v>0</v>
      </c>
    </row>
    <row r="10" spans="1:9" s="34" customFormat="1" ht="12.75">
      <c r="A10" s="192" t="str">
        <f>Položky!B43</f>
        <v>64</v>
      </c>
      <c r="B10" s="114" t="str">
        <f>Položky!C43</f>
        <v>Výplně otvorů</v>
      </c>
      <c r="C10" s="65"/>
      <c r="D10" s="115"/>
      <c r="E10" s="193">
        <f>Položky!BA48</f>
        <v>0</v>
      </c>
      <c r="F10" s="194">
        <f>Položky!BB48</f>
        <v>0</v>
      </c>
      <c r="G10" s="194">
        <f>Položky!BC48</f>
        <v>0</v>
      </c>
      <c r="H10" s="194">
        <f>Položky!BD48</f>
        <v>0</v>
      </c>
      <c r="I10" s="195">
        <f>Položky!BE48</f>
        <v>0</v>
      </c>
    </row>
    <row r="11" spans="1:9" s="34" customFormat="1" ht="12.75">
      <c r="A11" s="192" t="str">
        <f>Položky!B49</f>
        <v>9</v>
      </c>
      <c r="B11" s="114" t="str">
        <f>Položky!C49</f>
        <v>Ostatní konstrukce, bourání</v>
      </c>
      <c r="C11" s="65"/>
      <c r="D11" s="115"/>
      <c r="E11" s="193">
        <f>Položky!BA64</f>
        <v>0</v>
      </c>
      <c r="F11" s="194">
        <f>Položky!BB64</f>
        <v>0</v>
      </c>
      <c r="G11" s="194">
        <f>Položky!BC64</f>
        <v>0</v>
      </c>
      <c r="H11" s="194">
        <f>Položky!BD64</f>
        <v>0</v>
      </c>
      <c r="I11" s="195">
        <f>Položky!BE64</f>
        <v>0</v>
      </c>
    </row>
    <row r="12" spans="1:9" s="34" customFormat="1" ht="12.75">
      <c r="A12" s="192" t="str">
        <f>Položky!B65</f>
        <v>96</v>
      </c>
      <c r="B12" s="114" t="str">
        <f>Položky!C65</f>
        <v>Bourání konstrukcí</v>
      </c>
      <c r="C12" s="65"/>
      <c r="D12" s="115"/>
      <c r="E12" s="193">
        <f>Položky!BA89</f>
        <v>0</v>
      </c>
      <c r="F12" s="194">
        <f>Položky!BB89</f>
        <v>0</v>
      </c>
      <c r="G12" s="194">
        <f>Položky!BC89</f>
        <v>0</v>
      </c>
      <c r="H12" s="194">
        <f>Položky!BD89</f>
        <v>0</v>
      </c>
      <c r="I12" s="195">
        <f>Položky!BE89</f>
        <v>0</v>
      </c>
    </row>
    <row r="13" spans="1:9" s="34" customFormat="1" ht="12.75">
      <c r="A13" s="192" t="str">
        <f>Položky!B90</f>
        <v>98Z</v>
      </c>
      <c r="B13" s="114" t="str">
        <f>Položky!C90</f>
        <v>Ostatní práce a dodávky - komíny</v>
      </c>
      <c r="C13" s="65"/>
      <c r="D13" s="115"/>
      <c r="E13" s="193">
        <f>Položky!BA96</f>
        <v>0</v>
      </c>
      <c r="F13" s="194">
        <f>Položky!BB96</f>
        <v>0</v>
      </c>
      <c r="G13" s="194">
        <f>Položky!BC96</f>
        <v>0</v>
      </c>
      <c r="H13" s="194">
        <f>Položky!BD96</f>
        <v>0</v>
      </c>
      <c r="I13" s="195">
        <f>Položky!BE96</f>
        <v>0</v>
      </c>
    </row>
    <row r="14" spans="1:9" s="34" customFormat="1" ht="12.75">
      <c r="A14" s="192" t="str">
        <f>Položky!B97</f>
        <v>99</v>
      </c>
      <c r="B14" s="114" t="str">
        <f>Položky!C97</f>
        <v>Staveništní přesun hmot</v>
      </c>
      <c r="C14" s="65"/>
      <c r="D14" s="115"/>
      <c r="E14" s="193">
        <f>Položky!BA99</f>
        <v>0</v>
      </c>
      <c r="F14" s="194">
        <f>Položky!BB99</f>
        <v>0</v>
      </c>
      <c r="G14" s="194">
        <f>Položky!BC99</f>
        <v>0</v>
      </c>
      <c r="H14" s="194">
        <f>Položky!BD99</f>
        <v>0</v>
      </c>
      <c r="I14" s="195">
        <f>Položky!BE99</f>
        <v>0</v>
      </c>
    </row>
    <row r="15" spans="1:9" s="34" customFormat="1" ht="12.75">
      <c r="A15" s="192" t="str">
        <f>Položky!B100</f>
        <v>711</v>
      </c>
      <c r="B15" s="114" t="str">
        <f>Položky!C100</f>
        <v>Izolace proti vodě</v>
      </c>
      <c r="C15" s="65"/>
      <c r="D15" s="115"/>
      <c r="E15" s="193">
        <f>Položky!BA104</f>
        <v>0</v>
      </c>
      <c r="F15" s="194">
        <f>Položky!BB104</f>
        <v>0</v>
      </c>
      <c r="G15" s="194">
        <f>Položky!BC104</f>
        <v>0</v>
      </c>
      <c r="H15" s="194">
        <f>Položky!BD104</f>
        <v>0</v>
      </c>
      <c r="I15" s="195">
        <f>Položky!BE104</f>
        <v>0</v>
      </c>
    </row>
    <row r="16" spans="1:9" s="34" customFormat="1" ht="12.75">
      <c r="A16" s="192" t="str">
        <f>Položky!B105</f>
        <v>720</v>
      </c>
      <c r="B16" s="114" t="str">
        <f>Položky!C105</f>
        <v>Zdravotechnická instalace</v>
      </c>
      <c r="C16" s="65"/>
      <c r="D16" s="115"/>
      <c r="E16" s="193">
        <f>Položky!BA107</f>
        <v>0</v>
      </c>
      <c r="F16" s="194">
        <f>Položky!BB107</f>
        <v>0</v>
      </c>
      <c r="G16" s="194">
        <f>Položky!BC107</f>
        <v>0</v>
      </c>
      <c r="H16" s="194">
        <f>Položky!BD107</f>
        <v>0</v>
      </c>
      <c r="I16" s="195">
        <f>Položky!BE107</f>
        <v>0</v>
      </c>
    </row>
    <row r="17" spans="1:9" s="34" customFormat="1" ht="12.75">
      <c r="A17" s="192" t="str">
        <f>Položky!B108</f>
        <v>723</v>
      </c>
      <c r="B17" s="114" t="str">
        <f>Položky!C108</f>
        <v>Vnitřní plynovod</v>
      </c>
      <c r="C17" s="65"/>
      <c r="D17" s="115"/>
      <c r="E17" s="193">
        <f>Položky!BA110</f>
        <v>0</v>
      </c>
      <c r="F17" s="194">
        <f>Položky!BB110</f>
        <v>0</v>
      </c>
      <c r="G17" s="194">
        <f>Položky!BC110</f>
        <v>0</v>
      </c>
      <c r="H17" s="194">
        <f>Položky!BD110</f>
        <v>0</v>
      </c>
      <c r="I17" s="195">
        <f>Položky!BE110</f>
        <v>0</v>
      </c>
    </row>
    <row r="18" spans="1:9" s="34" customFormat="1" ht="12.75">
      <c r="A18" s="192" t="str">
        <f>Položky!B111</f>
        <v>730</v>
      </c>
      <c r="B18" s="114" t="str">
        <f>Položky!C111</f>
        <v>Ústřední vytápění</v>
      </c>
      <c r="C18" s="65"/>
      <c r="D18" s="115"/>
      <c r="E18" s="193">
        <f>Položky!BA113</f>
        <v>0</v>
      </c>
      <c r="F18" s="194">
        <f>Položky!BB113</f>
        <v>0</v>
      </c>
      <c r="G18" s="194">
        <f>Položky!BC113</f>
        <v>0</v>
      </c>
      <c r="H18" s="194">
        <f>Položky!BD113</f>
        <v>0</v>
      </c>
      <c r="I18" s="195">
        <f>Položky!BE113</f>
        <v>0</v>
      </c>
    </row>
    <row r="19" spans="1:9" s="34" customFormat="1" ht="12.75">
      <c r="A19" s="192" t="str">
        <f>Položky!B114</f>
        <v>771</v>
      </c>
      <c r="B19" s="114" t="str">
        <f>Položky!C114</f>
        <v>Podlahy z dlaždic a obklady</v>
      </c>
      <c r="C19" s="65"/>
      <c r="D19" s="115"/>
      <c r="E19" s="193">
        <f>Položky!BA122</f>
        <v>0</v>
      </c>
      <c r="F19" s="194">
        <f>Položky!BB122</f>
        <v>0</v>
      </c>
      <c r="G19" s="194">
        <f>Položky!BC122</f>
        <v>0</v>
      </c>
      <c r="H19" s="194">
        <f>Položky!BD122</f>
        <v>0</v>
      </c>
      <c r="I19" s="195">
        <f>Položky!BE122</f>
        <v>0</v>
      </c>
    </row>
    <row r="20" spans="1:9" s="34" customFormat="1" ht="12.75">
      <c r="A20" s="192" t="str">
        <f>Položky!B123</f>
        <v>783</v>
      </c>
      <c r="B20" s="114" t="str">
        <f>Položky!C123</f>
        <v>Nátěry</v>
      </c>
      <c r="C20" s="65"/>
      <c r="D20" s="115"/>
      <c r="E20" s="193">
        <f>Položky!BA125</f>
        <v>0</v>
      </c>
      <c r="F20" s="194">
        <f>Položky!BB125</f>
        <v>0</v>
      </c>
      <c r="G20" s="194">
        <f>Položky!BC125</f>
        <v>0</v>
      </c>
      <c r="H20" s="194">
        <f>Položky!BD125</f>
        <v>0</v>
      </c>
      <c r="I20" s="195">
        <f>Položky!BE125</f>
        <v>0</v>
      </c>
    </row>
    <row r="21" spans="1:9" s="34" customFormat="1" ht="12.75">
      <c r="A21" s="192" t="str">
        <f>Položky!B126</f>
        <v>784</v>
      </c>
      <c r="B21" s="114" t="str">
        <f>Položky!C126</f>
        <v>Malby</v>
      </c>
      <c r="C21" s="65"/>
      <c r="D21" s="115"/>
      <c r="E21" s="193">
        <f>Položky!BA130</f>
        <v>0</v>
      </c>
      <c r="F21" s="194">
        <f>Položky!BB130</f>
        <v>0</v>
      </c>
      <c r="G21" s="194">
        <f>Položky!BC130</f>
        <v>0</v>
      </c>
      <c r="H21" s="194">
        <f>Položky!BD130</f>
        <v>0</v>
      </c>
      <c r="I21" s="195">
        <f>Položky!BE130</f>
        <v>0</v>
      </c>
    </row>
    <row r="22" spans="1:9" s="34" customFormat="1" ht="13.5" thickBot="1">
      <c r="A22" s="192" t="str">
        <f>Položky!B131</f>
        <v>M21</v>
      </c>
      <c r="B22" s="114" t="str">
        <f>Položky!C131</f>
        <v>Elektromontáže</v>
      </c>
      <c r="C22" s="65"/>
      <c r="D22" s="115"/>
      <c r="E22" s="193">
        <f>Položky!BA133</f>
        <v>0</v>
      </c>
      <c r="F22" s="194">
        <f>Položky!BB133</f>
        <v>0</v>
      </c>
      <c r="G22" s="194">
        <f>Položky!BC133</f>
        <v>0</v>
      </c>
      <c r="H22" s="194">
        <f>Položky!BD133</f>
        <v>0</v>
      </c>
      <c r="I22" s="195">
        <f>Položky!BE133</f>
        <v>0</v>
      </c>
    </row>
    <row r="23" spans="1:9" s="120" customFormat="1" ht="13.5" thickBot="1">
      <c r="A23" s="116"/>
      <c r="B23" s="117" t="s">
        <v>58</v>
      </c>
      <c r="C23" s="117"/>
      <c r="D23" s="118"/>
      <c r="E23" s="119">
        <f>SUM(E7:E22)</f>
        <v>0</v>
      </c>
      <c r="F23" s="119">
        <f>SUM(F7:F22)</f>
        <v>0</v>
      </c>
      <c r="G23" s="119">
        <f>SUM(G7:G22)</f>
        <v>0</v>
      </c>
      <c r="H23" s="119">
        <f>SUM(H7:H22)</f>
        <v>0</v>
      </c>
      <c r="I23" s="119">
        <f>SUM(I7:I22)</f>
        <v>0</v>
      </c>
    </row>
    <row r="24" spans="1:9" ht="12.75">
      <c r="A24" s="65"/>
      <c r="B24" s="65"/>
      <c r="C24" s="65"/>
      <c r="D24" s="65"/>
      <c r="E24" s="65"/>
      <c r="F24" s="65"/>
      <c r="G24" s="65"/>
      <c r="H24" s="65"/>
      <c r="I24" s="65"/>
    </row>
    <row r="25" spans="1:57" ht="19.5" customHeight="1">
      <c r="A25" s="106" t="s">
        <v>59</v>
      </c>
      <c r="B25" s="106"/>
      <c r="C25" s="106"/>
      <c r="D25" s="106"/>
      <c r="E25" s="106"/>
      <c r="F25" s="106"/>
      <c r="G25" s="121"/>
      <c r="H25" s="106"/>
      <c r="I25" s="106"/>
      <c r="BA25" s="40"/>
      <c r="BB25" s="40"/>
      <c r="BC25" s="40"/>
      <c r="BD25" s="40"/>
      <c r="BE25" s="40"/>
    </row>
    <row r="26" spans="1:9" ht="13.5" thickBot="1">
      <c r="A26" s="76"/>
      <c r="B26" s="76"/>
      <c r="C26" s="76"/>
      <c r="D26" s="76"/>
      <c r="E26" s="76"/>
      <c r="F26" s="76"/>
      <c r="G26" s="76"/>
      <c r="H26" s="76"/>
      <c r="I26" s="76"/>
    </row>
    <row r="27" spans="1:9" ht="12.75">
      <c r="A27" s="70" t="s">
        <v>60</v>
      </c>
      <c r="B27" s="71"/>
      <c r="C27" s="71"/>
      <c r="D27" s="122"/>
      <c r="E27" s="123" t="s">
        <v>61</v>
      </c>
      <c r="F27" s="124" t="s">
        <v>62</v>
      </c>
      <c r="G27" s="125" t="s">
        <v>63</v>
      </c>
      <c r="H27" s="126"/>
      <c r="I27" s="127" t="s">
        <v>61</v>
      </c>
    </row>
    <row r="28" spans="1:53" ht="12.75">
      <c r="A28" s="63" t="s">
        <v>276</v>
      </c>
      <c r="B28" s="54"/>
      <c r="C28" s="54"/>
      <c r="D28" s="128"/>
      <c r="E28" s="129">
        <v>0</v>
      </c>
      <c r="F28" s="130">
        <v>0</v>
      </c>
      <c r="G28" s="131">
        <f aca="true" t="shared" si="0" ref="G28:G36">CHOOSE(BA28+1,HSV+PSV,HSV+PSV+Mont,HSV+PSV+Dodavka+Mont,HSV,PSV,Mont,Dodavka,Mont+Dodavka,0)</f>
        <v>0</v>
      </c>
      <c r="H28" s="132"/>
      <c r="I28" s="133">
        <f aca="true" t="shared" si="1" ref="I28:I36">E28+F28*G28/100</f>
        <v>0</v>
      </c>
      <c r="BA28">
        <v>2</v>
      </c>
    </row>
    <row r="29" spans="1:53" ht="12.75">
      <c r="A29" s="63" t="s">
        <v>277</v>
      </c>
      <c r="B29" s="54"/>
      <c r="C29" s="54"/>
      <c r="D29" s="128"/>
      <c r="E29" s="129">
        <v>0</v>
      </c>
      <c r="F29" s="130">
        <v>0</v>
      </c>
      <c r="G29" s="131">
        <f t="shared" si="0"/>
        <v>0</v>
      </c>
      <c r="H29" s="132"/>
      <c r="I29" s="133">
        <f t="shared" si="1"/>
        <v>0</v>
      </c>
      <c r="BA29">
        <v>0</v>
      </c>
    </row>
    <row r="30" spans="1:53" ht="12.75">
      <c r="A30" s="63" t="s">
        <v>278</v>
      </c>
      <c r="B30" s="54"/>
      <c r="C30" s="54"/>
      <c r="D30" s="128"/>
      <c r="E30" s="129">
        <v>0</v>
      </c>
      <c r="F30" s="130">
        <v>0</v>
      </c>
      <c r="G30" s="131">
        <f t="shared" si="0"/>
        <v>0</v>
      </c>
      <c r="H30" s="132"/>
      <c r="I30" s="133">
        <f t="shared" si="1"/>
        <v>0</v>
      </c>
      <c r="BA30">
        <v>0</v>
      </c>
    </row>
    <row r="31" spans="1:53" ht="12.75">
      <c r="A31" s="63" t="s">
        <v>279</v>
      </c>
      <c r="B31" s="54"/>
      <c r="C31" s="54"/>
      <c r="D31" s="128"/>
      <c r="E31" s="129">
        <v>0</v>
      </c>
      <c r="F31" s="130">
        <v>0</v>
      </c>
      <c r="G31" s="131">
        <f t="shared" si="0"/>
        <v>0</v>
      </c>
      <c r="H31" s="132"/>
      <c r="I31" s="133">
        <f t="shared" si="1"/>
        <v>0</v>
      </c>
      <c r="BA31">
        <v>0</v>
      </c>
    </row>
    <row r="32" spans="1:53" ht="12.75">
      <c r="A32" s="63" t="s">
        <v>280</v>
      </c>
      <c r="B32" s="54"/>
      <c r="C32" s="54"/>
      <c r="D32" s="128"/>
      <c r="E32" s="129">
        <v>0</v>
      </c>
      <c r="F32" s="130"/>
      <c r="G32" s="131">
        <f t="shared" si="0"/>
        <v>0</v>
      </c>
      <c r="H32" s="132"/>
      <c r="I32" s="133">
        <f t="shared" si="1"/>
        <v>0</v>
      </c>
      <c r="BA32">
        <v>2</v>
      </c>
    </row>
    <row r="33" spans="1:53" ht="12.75">
      <c r="A33" s="63" t="s">
        <v>281</v>
      </c>
      <c r="B33" s="54"/>
      <c r="C33" s="54"/>
      <c r="D33" s="128"/>
      <c r="E33" s="129">
        <v>0</v>
      </c>
      <c r="F33" s="130">
        <v>0</v>
      </c>
      <c r="G33" s="131">
        <f t="shared" si="0"/>
        <v>0</v>
      </c>
      <c r="H33" s="132"/>
      <c r="I33" s="133">
        <f t="shared" si="1"/>
        <v>0</v>
      </c>
      <c r="BA33">
        <v>2</v>
      </c>
    </row>
    <row r="34" spans="1:53" ht="12.75">
      <c r="A34" s="63" t="s">
        <v>282</v>
      </c>
      <c r="B34" s="54"/>
      <c r="C34" s="54"/>
      <c r="D34" s="128"/>
      <c r="E34" s="129">
        <v>0</v>
      </c>
      <c r="F34" s="130">
        <v>0</v>
      </c>
      <c r="G34" s="131">
        <f t="shared" si="0"/>
        <v>0</v>
      </c>
      <c r="H34" s="132"/>
      <c r="I34" s="133">
        <f t="shared" si="1"/>
        <v>0</v>
      </c>
      <c r="BA34">
        <v>2</v>
      </c>
    </row>
    <row r="35" spans="1:53" ht="12.75">
      <c r="A35" s="63" t="s">
        <v>283</v>
      </c>
      <c r="B35" s="54"/>
      <c r="C35" s="54"/>
      <c r="D35" s="128"/>
      <c r="E35" s="129">
        <v>0</v>
      </c>
      <c r="F35" s="130">
        <v>0</v>
      </c>
      <c r="G35" s="131">
        <f t="shared" si="0"/>
        <v>0</v>
      </c>
      <c r="H35" s="132"/>
      <c r="I35" s="133">
        <f t="shared" si="1"/>
        <v>0</v>
      </c>
      <c r="BA35">
        <v>2</v>
      </c>
    </row>
    <row r="36" spans="1:53" ht="12.75">
      <c r="A36" s="63" t="s">
        <v>284</v>
      </c>
      <c r="B36" s="54"/>
      <c r="C36" s="54"/>
      <c r="D36" s="128"/>
      <c r="E36" s="129">
        <v>0</v>
      </c>
      <c r="F36" s="130">
        <v>0</v>
      </c>
      <c r="G36" s="131">
        <f t="shared" si="0"/>
        <v>0</v>
      </c>
      <c r="H36" s="132"/>
      <c r="I36" s="133">
        <f t="shared" si="1"/>
        <v>0</v>
      </c>
      <c r="BA36">
        <v>2</v>
      </c>
    </row>
    <row r="37" spans="1:9" ht="13.5" thickBot="1">
      <c r="A37" s="134"/>
      <c r="B37" s="135" t="s">
        <v>64</v>
      </c>
      <c r="C37" s="136"/>
      <c r="D37" s="137"/>
      <c r="E37" s="138"/>
      <c r="F37" s="139"/>
      <c r="G37" s="139"/>
      <c r="H37" s="224">
        <f>SUM(I28:I36)</f>
        <v>0</v>
      </c>
      <c r="I37" s="225"/>
    </row>
    <row r="39" spans="2:9" ht="12.75">
      <c r="B39" s="120"/>
      <c r="F39" s="140"/>
      <c r="G39" s="141"/>
      <c r="H39" s="141"/>
      <c r="I39" s="142"/>
    </row>
    <row r="40" spans="6:9" ht="12.75">
      <c r="F40" s="140"/>
      <c r="G40" s="141"/>
      <c r="H40" s="141"/>
      <c r="I40" s="142"/>
    </row>
    <row r="41" spans="6:9" ht="12.75">
      <c r="F41" s="140"/>
      <c r="G41" s="141"/>
      <c r="H41" s="141"/>
      <c r="I41" s="142"/>
    </row>
    <row r="42" spans="6:9" ht="12.75">
      <c r="F42" s="140"/>
      <c r="G42" s="141"/>
      <c r="H42" s="141"/>
      <c r="I42" s="142"/>
    </row>
    <row r="43" spans="6:9" ht="12.75">
      <c r="F43" s="140"/>
      <c r="G43" s="141"/>
      <c r="H43" s="141"/>
      <c r="I43" s="142"/>
    </row>
    <row r="44" spans="6:9" ht="12.75">
      <c r="F44" s="140"/>
      <c r="G44" s="141"/>
      <c r="H44" s="141"/>
      <c r="I44" s="142"/>
    </row>
    <row r="45" spans="6:9" ht="12.75">
      <c r="F45" s="140"/>
      <c r="G45" s="141"/>
      <c r="H45" s="141"/>
      <c r="I45" s="142"/>
    </row>
    <row r="46" spans="6:9" ht="12.75">
      <c r="F46" s="140"/>
      <c r="G46" s="141"/>
      <c r="H46" s="141"/>
      <c r="I46" s="142"/>
    </row>
    <row r="47" spans="6:9" ht="12.75">
      <c r="F47" s="140"/>
      <c r="G47" s="141"/>
      <c r="H47" s="141"/>
      <c r="I47" s="142"/>
    </row>
    <row r="48" spans="6:9" ht="12.75">
      <c r="F48" s="140"/>
      <c r="G48" s="141"/>
      <c r="H48" s="141"/>
      <c r="I48" s="142"/>
    </row>
    <row r="49" spans="6:9" ht="12.75">
      <c r="F49" s="140"/>
      <c r="G49" s="141"/>
      <c r="H49" s="141"/>
      <c r="I49" s="142"/>
    </row>
    <row r="50" spans="6:9" ht="12.75">
      <c r="F50" s="140"/>
      <c r="G50" s="141"/>
      <c r="H50" s="141"/>
      <c r="I50" s="142"/>
    </row>
    <row r="51" spans="6:9" ht="12.75">
      <c r="F51" s="140"/>
      <c r="G51" s="141"/>
      <c r="H51" s="141"/>
      <c r="I51" s="142"/>
    </row>
    <row r="52" spans="6:9" ht="12.75">
      <c r="F52" s="140"/>
      <c r="G52" s="141"/>
      <c r="H52" s="141"/>
      <c r="I52" s="142"/>
    </row>
    <row r="53" spans="6:9" ht="12.75">
      <c r="F53" s="140"/>
      <c r="G53" s="141"/>
      <c r="H53" s="141"/>
      <c r="I53" s="142"/>
    </row>
    <row r="54" spans="6:9" ht="12.75">
      <c r="F54" s="140"/>
      <c r="G54" s="141"/>
      <c r="H54" s="141"/>
      <c r="I54" s="142"/>
    </row>
    <row r="55" spans="6:9" ht="12.75">
      <c r="F55" s="140"/>
      <c r="G55" s="141"/>
      <c r="H55" s="141"/>
      <c r="I55" s="142"/>
    </row>
    <row r="56" spans="6:9" ht="12.75">
      <c r="F56" s="140"/>
      <c r="G56" s="141"/>
      <c r="H56" s="141"/>
      <c r="I56" s="142"/>
    </row>
    <row r="57" spans="6:9" ht="12.75">
      <c r="F57" s="140"/>
      <c r="G57" s="141"/>
      <c r="H57" s="141"/>
      <c r="I57" s="142"/>
    </row>
    <row r="58" spans="6:9" ht="12.75">
      <c r="F58" s="140"/>
      <c r="G58" s="141"/>
      <c r="H58" s="141"/>
      <c r="I58" s="142"/>
    </row>
    <row r="59" spans="6:9" ht="12.75">
      <c r="F59" s="140"/>
      <c r="G59" s="141"/>
      <c r="H59" s="141"/>
      <c r="I59" s="142"/>
    </row>
    <row r="60" spans="6:9" ht="12.75">
      <c r="F60" s="140"/>
      <c r="G60" s="141"/>
      <c r="H60" s="141"/>
      <c r="I60" s="142"/>
    </row>
    <row r="61" spans="6:9" ht="12.75">
      <c r="F61" s="140"/>
      <c r="G61" s="141"/>
      <c r="H61" s="141"/>
      <c r="I61" s="142"/>
    </row>
    <row r="62" spans="6:9" ht="12.75">
      <c r="F62" s="140"/>
      <c r="G62" s="141"/>
      <c r="H62" s="141"/>
      <c r="I62" s="142"/>
    </row>
    <row r="63" spans="6:9" ht="12.75">
      <c r="F63" s="140"/>
      <c r="G63" s="141"/>
      <c r="H63" s="141"/>
      <c r="I63" s="142"/>
    </row>
    <row r="64" spans="6:9" ht="12.75">
      <c r="F64" s="140"/>
      <c r="G64" s="141"/>
      <c r="H64" s="141"/>
      <c r="I64" s="142"/>
    </row>
    <row r="65" spans="6:9" ht="12.75">
      <c r="F65" s="140"/>
      <c r="G65" s="141"/>
      <c r="H65" s="141"/>
      <c r="I65" s="142"/>
    </row>
    <row r="66" spans="6:9" ht="12.75">
      <c r="F66" s="140"/>
      <c r="G66" s="141"/>
      <c r="H66" s="141"/>
      <c r="I66" s="142"/>
    </row>
    <row r="67" spans="6:9" ht="12.75">
      <c r="F67" s="140"/>
      <c r="G67" s="141"/>
      <c r="H67" s="141"/>
      <c r="I67" s="142"/>
    </row>
    <row r="68" spans="6:9" ht="12.75">
      <c r="F68" s="140"/>
      <c r="G68" s="141"/>
      <c r="H68" s="141"/>
      <c r="I68" s="142"/>
    </row>
    <row r="69" spans="6:9" ht="12.75">
      <c r="F69" s="140"/>
      <c r="G69" s="141"/>
      <c r="H69" s="141"/>
      <c r="I69" s="142"/>
    </row>
    <row r="70" spans="6:9" ht="12.75">
      <c r="F70" s="140"/>
      <c r="G70" s="141"/>
      <c r="H70" s="141"/>
      <c r="I70" s="142"/>
    </row>
    <row r="71" spans="6:9" ht="12.75">
      <c r="F71" s="140"/>
      <c r="G71" s="141"/>
      <c r="H71" s="141"/>
      <c r="I71" s="142"/>
    </row>
    <row r="72" spans="6:9" ht="12.75">
      <c r="F72" s="140"/>
      <c r="G72" s="141"/>
      <c r="H72" s="141"/>
      <c r="I72" s="142"/>
    </row>
    <row r="73" spans="6:9" ht="12.75">
      <c r="F73" s="140"/>
      <c r="G73" s="141"/>
      <c r="H73" s="141"/>
      <c r="I73" s="142"/>
    </row>
    <row r="74" spans="6:9" ht="12.75">
      <c r="F74" s="140"/>
      <c r="G74" s="141"/>
      <c r="H74" s="141"/>
      <c r="I74" s="142"/>
    </row>
    <row r="75" spans="6:9" ht="12.75">
      <c r="F75" s="140"/>
      <c r="G75" s="141"/>
      <c r="H75" s="141"/>
      <c r="I75" s="142"/>
    </row>
    <row r="76" spans="6:9" ht="12.75">
      <c r="F76" s="140"/>
      <c r="G76" s="141"/>
      <c r="H76" s="141"/>
      <c r="I76" s="142"/>
    </row>
    <row r="77" spans="6:9" ht="12.75">
      <c r="F77" s="140"/>
      <c r="G77" s="141"/>
      <c r="H77" s="141"/>
      <c r="I77" s="142"/>
    </row>
    <row r="78" spans="6:9" ht="12.75">
      <c r="F78" s="140"/>
      <c r="G78" s="141"/>
      <c r="H78" s="141"/>
      <c r="I78" s="142"/>
    </row>
    <row r="79" spans="6:9" ht="12.75">
      <c r="F79" s="140"/>
      <c r="G79" s="141"/>
      <c r="H79" s="141"/>
      <c r="I79" s="142"/>
    </row>
    <row r="80" spans="6:9" ht="12.75">
      <c r="F80" s="140"/>
      <c r="G80" s="141"/>
      <c r="H80" s="141"/>
      <c r="I80" s="142"/>
    </row>
    <row r="81" spans="6:9" ht="12.75">
      <c r="F81" s="140"/>
      <c r="G81" s="141"/>
      <c r="H81" s="141"/>
      <c r="I81" s="142"/>
    </row>
    <row r="82" spans="6:9" ht="12.75">
      <c r="F82" s="140"/>
      <c r="G82" s="141"/>
      <c r="H82" s="141"/>
      <c r="I82" s="142"/>
    </row>
    <row r="83" spans="6:9" ht="12.75">
      <c r="F83" s="140"/>
      <c r="G83" s="141"/>
      <c r="H83" s="141"/>
      <c r="I83" s="142"/>
    </row>
    <row r="84" spans="6:9" ht="12.75">
      <c r="F84" s="140"/>
      <c r="G84" s="141"/>
      <c r="H84" s="141"/>
      <c r="I84" s="142"/>
    </row>
    <row r="85" spans="6:9" ht="12.75">
      <c r="F85" s="140"/>
      <c r="G85" s="141"/>
      <c r="H85" s="141"/>
      <c r="I85" s="142"/>
    </row>
    <row r="86" spans="6:9" ht="12.75">
      <c r="F86" s="140"/>
      <c r="G86" s="141"/>
      <c r="H86" s="141"/>
      <c r="I86" s="142"/>
    </row>
    <row r="87" spans="6:9" ht="12.75">
      <c r="F87" s="140"/>
      <c r="G87" s="141"/>
      <c r="H87" s="141"/>
      <c r="I87" s="142"/>
    </row>
    <row r="88" spans="6:9" ht="12.75">
      <c r="F88" s="140"/>
      <c r="G88" s="141"/>
      <c r="H88" s="141"/>
      <c r="I88" s="142"/>
    </row>
  </sheetData>
  <sheetProtection/>
  <mergeCells count="4">
    <mergeCell ref="A1:B1"/>
    <mergeCell ref="A2:B2"/>
    <mergeCell ref="G2:I2"/>
    <mergeCell ref="H37:I37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CZ206"/>
  <sheetViews>
    <sheetView showGridLines="0" showZeros="0" zoomScalePageLayoutView="0" workbookViewId="0" topLeftCell="A1">
      <selection activeCell="I13" sqref="I13"/>
    </sheetView>
  </sheetViews>
  <sheetFormatPr defaultColWidth="9.00390625" defaultRowHeight="12.75"/>
  <cols>
    <col min="1" max="1" width="4.50390625" style="143" customWidth="1"/>
    <col min="2" max="2" width="11.50390625" style="143" customWidth="1"/>
    <col min="3" max="3" width="40.50390625" style="143" customWidth="1"/>
    <col min="4" max="4" width="5.50390625" style="143" customWidth="1"/>
    <col min="5" max="5" width="8.50390625" style="186" customWidth="1"/>
    <col min="6" max="6" width="9.875" style="143" customWidth="1"/>
    <col min="7" max="7" width="13.875" style="143" customWidth="1"/>
    <col min="8" max="11" width="9.125" style="143" customWidth="1"/>
    <col min="12" max="12" width="75.50390625" style="143" customWidth="1"/>
    <col min="13" max="13" width="45.375" style="143" customWidth="1"/>
    <col min="14" max="16384" width="9.125" style="143" customWidth="1"/>
  </cols>
  <sheetData>
    <row r="1" spans="1:7" ht="15">
      <c r="A1" s="229" t="s">
        <v>65</v>
      </c>
      <c r="B1" s="229"/>
      <c r="C1" s="229"/>
      <c r="D1" s="229"/>
      <c r="E1" s="229"/>
      <c r="F1" s="229"/>
      <c r="G1" s="229"/>
    </row>
    <row r="2" spans="1:7" ht="14.25" customHeight="1" thickBot="1">
      <c r="A2" s="144"/>
      <c r="B2" s="145"/>
      <c r="C2" s="146"/>
      <c r="D2" s="146"/>
      <c r="E2" s="147"/>
      <c r="F2" s="146"/>
      <c r="G2" s="146"/>
    </row>
    <row r="3" spans="1:7" ht="13.5" thickTop="1">
      <c r="A3" s="217" t="s">
        <v>49</v>
      </c>
      <c r="B3" s="218"/>
      <c r="C3" s="96" t="str">
        <f>CONCATENATE(cislostavby," ",nazevstavby)</f>
        <v>Jurásek01 OIP středočeský kraj</v>
      </c>
      <c r="D3" s="97"/>
      <c r="E3" s="148" t="s">
        <v>66</v>
      </c>
      <c r="F3" s="149">
        <f>Rekapitulace!H1</f>
        <v>0</v>
      </c>
      <c r="G3" s="150"/>
    </row>
    <row r="4" spans="1:7" ht="13.5" thickBot="1">
      <c r="A4" s="230" t="s">
        <v>51</v>
      </c>
      <c r="B4" s="220"/>
      <c r="C4" s="102" t="str">
        <f>CONCATENATE(cisloobjektu," ",nazevobjektu)</f>
        <v>01 Kotelna</v>
      </c>
      <c r="D4" s="103"/>
      <c r="E4" s="231">
        <f>Rekapitulace!G2</f>
        <v>0</v>
      </c>
      <c r="F4" s="232"/>
      <c r="G4" s="233"/>
    </row>
    <row r="5" spans="1:7" ht="13.5" thickTop="1">
      <c r="A5" s="151"/>
      <c r="B5" s="144"/>
      <c r="C5" s="144"/>
      <c r="D5" s="144"/>
      <c r="E5" s="152"/>
      <c r="F5" s="144"/>
      <c r="G5" s="153"/>
    </row>
    <row r="6" spans="1:7" ht="12.75">
      <c r="A6" s="154" t="s">
        <v>67</v>
      </c>
      <c r="B6" s="155" t="s">
        <v>68</v>
      </c>
      <c r="C6" s="155" t="s">
        <v>69</v>
      </c>
      <c r="D6" s="155" t="s">
        <v>70</v>
      </c>
      <c r="E6" s="156" t="s">
        <v>71</v>
      </c>
      <c r="F6" s="155" t="s">
        <v>72</v>
      </c>
      <c r="G6" s="157" t="s">
        <v>73</v>
      </c>
    </row>
    <row r="7" spans="1:15" ht="12.75">
      <c r="A7" s="158" t="s">
        <v>74</v>
      </c>
      <c r="B7" s="159" t="s">
        <v>285</v>
      </c>
      <c r="C7" s="160" t="s">
        <v>82</v>
      </c>
      <c r="D7" s="161"/>
      <c r="E7" s="162"/>
      <c r="F7" s="162"/>
      <c r="G7" s="163"/>
      <c r="H7" s="164"/>
      <c r="I7" s="164"/>
      <c r="O7" s="165">
        <v>1</v>
      </c>
    </row>
    <row r="8" spans="1:104" ht="12.75">
      <c r="A8" s="198">
        <v>1</v>
      </c>
      <c r="B8" s="199"/>
      <c r="C8" s="200" t="s">
        <v>294</v>
      </c>
      <c r="D8" s="201" t="s">
        <v>287</v>
      </c>
      <c r="E8" s="202">
        <v>1</v>
      </c>
      <c r="F8" s="202"/>
      <c r="G8" s="197">
        <f aca="true" t="shared" si="0" ref="G8:G17">E8*F8</f>
        <v>0</v>
      </c>
      <c r="O8" s="165">
        <v>2</v>
      </c>
      <c r="AA8" s="143">
        <v>1</v>
      </c>
      <c r="AB8" s="143">
        <v>1</v>
      </c>
      <c r="AC8" s="143">
        <v>1</v>
      </c>
      <c r="AZ8" s="143">
        <v>1</v>
      </c>
      <c r="BA8" s="143">
        <f aca="true" t="shared" si="1" ref="BA8:BA17">IF(AZ8=1,G8,0)</f>
        <v>0</v>
      </c>
      <c r="BB8" s="143">
        <f aca="true" t="shared" si="2" ref="BB8:BB17">IF(AZ8=2,G8,0)</f>
        <v>0</v>
      </c>
      <c r="BC8" s="143">
        <f aca="true" t="shared" si="3" ref="BC8:BC17">IF(AZ8=3,G8,0)</f>
        <v>0</v>
      </c>
      <c r="BD8" s="143">
        <f aca="true" t="shared" si="4" ref="BD8:BD17">IF(AZ8=4,G8,0)</f>
        <v>0</v>
      </c>
      <c r="BE8" s="143">
        <f aca="true" t="shared" si="5" ref="BE8:BE17">IF(AZ8=5,G8,0)</f>
        <v>0</v>
      </c>
      <c r="CA8" s="172">
        <v>1</v>
      </c>
      <c r="CB8" s="172">
        <v>1</v>
      </c>
      <c r="CZ8" s="143">
        <v>0.01469</v>
      </c>
    </row>
    <row r="9" spans="1:80" ht="12.75">
      <c r="A9" s="198"/>
      <c r="B9" s="199"/>
      <c r="C9" s="200" t="s">
        <v>292</v>
      </c>
      <c r="D9" s="201"/>
      <c r="E9" s="202"/>
      <c r="F9" s="202"/>
      <c r="G9" s="197"/>
      <c r="O9" s="165"/>
      <c r="CA9" s="172"/>
      <c r="CB9" s="172"/>
    </row>
    <row r="10" spans="1:104" ht="12.75">
      <c r="A10" s="198">
        <v>2</v>
      </c>
      <c r="B10" s="199"/>
      <c r="C10" s="200" t="s">
        <v>288</v>
      </c>
      <c r="D10" s="201" t="s">
        <v>287</v>
      </c>
      <c r="E10" s="202">
        <v>1</v>
      </c>
      <c r="F10" s="202"/>
      <c r="G10" s="197">
        <f t="shared" si="0"/>
        <v>0</v>
      </c>
      <c r="O10" s="165">
        <v>2</v>
      </c>
      <c r="AA10" s="143">
        <v>1</v>
      </c>
      <c r="AB10" s="143">
        <v>1</v>
      </c>
      <c r="AC10" s="143">
        <v>1</v>
      </c>
      <c r="AZ10" s="143">
        <v>1</v>
      </c>
      <c r="BA10" s="143">
        <f t="shared" si="1"/>
        <v>0</v>
      </c>
      <c r="BB10" s="143">
        <f t="shared" si="2"/>
        <v>0</v>
      </c>
      <c r="BC10" s="143">
        <f t="shared" si="3"/>
        <v>0</v>
      </c>
      <c r="BD10" s="143">
        <f t="shared" si="4"/>
        <v>0</v>
      </c>
      <c r="BE10" s="143">
        <f t="shared" si="5"/>
        <v>0</v>
      </c>
      <c r="CA10" s="172">
        <v>1</v>
      </c>
      <c r="CB10" s="172">
        <v>1</v>
      </c>
      <c r="CZ10" s="143">
        <v>0.02237</v>
      </c>
    </row>
    <row r="11" spans="1:80" ht="12.75">
      <c r="A11" s="198"/>
      <c r="B11" s="199"/>
      <c r="C11" s="200" t="s">
        <v>293</v>
      </c>
      <c r="D11" s="201"/>
      <c r="E11" s="202"/>
      <c r="F11" s="202"/>
      <c r="G11" s="197"/>
      <c r="O11" s="165"/>
      <c r="CA11" s="172"/>
      <c r="CB11" s="172"/>
    </row>
    <row r="12" spans="1:104" ht="12.75">
      <c r="A12" s="198">
        <v>3</v>
      </c>
      <c r="B12" s="199"/>
      <c r="C12" s="200" t="s">
        <v>289</v>
      </c>
      <c r="D12" s="201" t="s">
        <v>287</v>
      </c>
      <c r="E12" s="202">
        <v>1</v>
      </c>
      <c r="F12" s="202"/>
      <c r="G12" s="197">
        <f t="shared" si="0"/>
        <v>0</v>
      </c>
      <c r="O12" s="165">
        <v>2</v>
      </c>
      <c r="AA12" s="143">
        <v>1</v>
      </c>
      <c r="AB12" s="143">
        <v>1</v>
      </c>
      <c r="AC12" s="143">
        <v>1</v>
      </c>
      <c r="AZ12" s="143">
        <v>1</v>
      </c>
      <c r="BA12" s="143">
        <f t="shared" si="1"/>
        <v>0</v>
      </c>
      <c r="BB12" s="143">
        <f t="shared" si="2"/>
        <v>0</v>
      </c>
      <c r="BC12" s="143">
        <f t="shared" si="3"/>
        <v>0</v>
      </c>
      <c r="BD12" s="143">
        <f t="shared" si="4"/>
        <v>0</v>
      </c>
      <c r="BE12" s="143">
        <f t="shared" si="5"/>
        <v>0</v>
      </c>
      <c r="CA12" s="172">
        <v>1</v>
      </c>
      <c r="CB12" s="172">
        <v>1</v>
      </c>
      <c r="CZ12" s="143">
        <v>0.03071</v>
      </c>
    </row>
    <row r="13" spans="1:80" ht="12.75">
      <c r="A13" s="198"/>
      <c r="B13" s="199"/>
      <c r="C13" s="200" t="s">
        <v>293</v>
      </c>
      <c r="D13" s="201"/>
      <c r="E13" s="202"/>
      <c r="F13" s="202"/>
      <c r="G13" s="197"/>
      <c r="O13" s="165"/>
      <c r="CA13" s="172"/>
      <c r="CB13" s="172"/>
    </row>
    <row r="14" spans="1:104" ht="12.75">
      <c r="A14" s="198">
        <v>4</v>
      </c>
      <c r="B14" s="199"/>
      <c r="C14" s="200" t="s">
        <v>290</v>
      </c>
      <c r="D14" s="201" t="s">
        <v>287</v>
      </c>
      <c r="E14" s="202">
        <v>1</v>
      </c>
      <c r="F14" s="202"/>
      <c r="G14" s="197">
        <f t="shared" si="0"/>
        <v>0</v>
      </c>
      <c r="O14" s="165">
        <v>2</v>
      </c>
      <c r="AA14" s="143">
        <v>1</v>
      </c>
      <c r="AB14" s="143">
        <v>1</v>
      </c>
      <c r="AC14" s="143">
        <v>1</v>
      </c>
      <c r="AZ14" s="143">
        <v>1</v>
      </c>
      <c r="BA14" s="143">
        <f t="shared" si="1"/>
        <v>0</v>
      </c>
      <c r="BB14" s="143">
        <f t="shared" si="2"/>
        <v>0</v>
      </c>
      <c r="BC14" s="143">
        <f t="shared" si="3"/>
        <v>0</v>
      </c>
      <c r="BD14" s="143">
        <f t="shared" si="4"/>
        <v>0</v>
      </c>
      <c r="BE14" s="143">
        <f t="shared" si="5"/>
        <v>0</v>
      </c>
      <c r="CA14" s="172">
        <v>1</v>
      </c>
      <c r="CB14" s="172">
        <v>1</v>
      </c>
      <c r="CZ14" s="143">
        <v>0.11034</v>
      </c>
    </row>
    <row r="15" spans="1:80" ht="30">
      <c r="A15" s="198"/>
      <c r="B15" s="199"/>
      <c r="C15" s="200" t="s">
        <v>295</v>
      </c>
      <c r="D15" s="201"/>
      <c r="E15" s="202"/>
      <c r="F15" s="202"/>
      <c r="G15" s="197"/>
      <c r="O15" s="165"/>
      <c r="CA15" s="172"/>
      <c r="CB15" s="172"/>
    </row>
    <row r="16" spans="1:104" ht="12.75">
      <c r="A16" s="198">
        <v>5</v>
      </c>
      <c r="B16" s="199"/>
      <c r="C16" s="200" t="s">
        <v>291</v>
      </c>
      <c r="D16" s="201" t="s">
        <v>287</v>
      </c>
      <c r="E16" s="202">
        <v>1</v>
      </c>
      <c r="F16" s="202"/>
      <c r="G16" s="197">
        <f t="shared" si="0"/>
        <v>0</v>
      </c>
      <c r="O16" s="165">
        <v>2</v>
      </c>
      <c r="AA16" s="143">
        <v>1</v>
      </c>
      <c r="AB16" s="143">
        <v>1</v>
      </c>
      <c r="AC16" s="143">
        <v>1</v>
      </c>
      <c r="AZ16" s="143">
        <v>1</v>
      </c>
      <c r="BA16" s="143">
        <f t="shared" si="1"/>
        <v>0</v>
      </c>
      <c r="BB16" s="143">
        <f t="shared" si="2"/>
        <v>0</v>
      </c>
      <c r="BC16" s="143">
        <f t="shared" si="3"/>
        <v>0</v>
      </c>
      <c r="BD16" s="143">
        <f t="shared" si="4"/>
        <v>0</v>
      </c>
      <c r="BE16" s="143">
        <f t="shared" si="5"/>
        <v>0</v>
      </c>
      <c r="CA16" s="172">
        <v>1</v>
      </c>
      <c r="CB16" s="172">
        <v>1</v>
      </c>
      <c r="CZ16" s="143">
        <v>0.06842</v>
      </c>
    </row>
    <row r="17" spans="1:104" ht="12.75">
      <c r="A17" s="198"/>
      <c r="B17" s="199"/>
      <c r="C17" s="200" t="s">
        <v>293</v>
      </c>
      <c r="D17" s="201"/>
      <c r="E17" s="202"/>
      <c r="F17" s="202"/>
      <c r="G17" s="197">
        <f t="shared" si="0"/>
        <v>0</v>
      </c>
      <c r="O17" s="165">
        <v>2</v>
      </c>
      <c r="AA17" s="143">
        <v>1</v>
      </c>
      <c r="AB17" s="143">
        <v>1</v>
      </c>
      <c r="AC17" s="143">
        <v>1</v>
      </c>
      <c r="AZ17" s="143">
        <v>1</v>
      </c>
      <c r="BA17" s="143">
        <f t="shared" si="1"/>
        <v>0</v>
      </c>
      <c r="BB17" s="143">
        <f t="shared" si="2"/>
        <v>0</v>
      </c>
      <c r="BC17" s="143">
        <f t="shared" si="3"/>
        <v>0</v>
      </c>
      <c r="BD17" s="143">
        <f t="shared" si="4"/>
        <v>0</v>
      </c>
      <c r="BE17" s="143">
        <f t="shared" si="5"/>
        <v>0</v>
      </c>
      <c r="CA17" s="172">
        <v>1</v>
      </c>
      <c r="CB17" s="172">
        <v>1</v>
      </c>
      <c r="CZ17" s="143">
        <v>0.13488</v>
      </c>
    </row>
    <row r="18" spans="1:57" ht="12.75">
      <c r="A18" s="176"/>
      <c r="B18" s="177" t="s">
        <v>76</v>
      </c>
      <c r="C18" s="178" t="str">
        <f>CONCATENATE(B7," ",C7)</f>
        <v>1 Svislé a kompletní konstrukce</v>
      </c>
      <c r="D18" s="179"/>
      <c r="E18" s="180"/>
      <c r="F18" s="181"/>
      <c r="G18" s="182">
        <f>SUM(G7:G17)</f>
        <v>0</v>
      </c>
      <c r="O18" s="165">
        <v>4</v>
      </c>
      <c r="BA18" s="183">
        <f>SUM(BA7:BA17)</f>
        <v>0</v>
      </c>
      <c r="BB18" s="183">
        <f>SUM(BB7:BB17)</f>
        <v>0</v>
      </c>
      <c r="BC18" s="183">
        <f>SUM(BC7:BC17)</f>
        <v>0</v>
      </c>
      <c r="BD18" s="183">
        <f>SUM(BD7:BD17)</f>
        <v>0</v>
      </c>
      <c r="BE18" s="183">
        <f>SUM(BE7:BE17)</f>
        <v>0</v>
      </c>
    </row>
    <row r="19" spans="1:15" ht="12.75">
      <c r="A19" s="158" t="s">
        <v>74</v>
      </c>
      <c r="B19" s="159" t="s">
        <v>81</v>
      </c>
      <c r="C19" s="160" t="s">
        <v>82</v>
      </c>
      <c r="D19" s="161"/>
      <c r="E19" s="162"/>
      <c r="F19" s="162"/>
      <c r="G19" s="163"/>
      <c r="H19" s="164"/>
      <c r="I19" s="164"/>
      <c r="O19" s="165">
        <v>1</v>
      </c>
    </row>
    <row r="20" spans="1:104" ht="12.75">
      <c r="A20" s="166">
        <v>1</v>
      </c>
      <c r="B20" s="167" t="s">
        <v>83</v>
      </c>
      <c r="C20" s="168" t="s">
        <v>84</v>
      </c>
      <c r="D20" s="169" t="s">
        <v>85</v>
      </c>
      <c r="E20" s="170">
        <f>5+1</f>
        <v>6</v>
      </c>
      <c r="F20" s="170"/>
      <c r="G20" s="171">
        <f aca="true" t="shared" si="6" ref="G20:G27">E20*F20</f>
        <v>0</v>
      </c>
      <c r="O20" s="165">
        <v>2</v>
      </c>
      <c r="AA20" s="143">
        <v>1</v>
      </c>
      <c r="AB20" s="143">
        <v>1</v>
      </c>
      <c r="AC20" s="143">
        <v>1</v>
      </c>
      <c r="AZ20" s="143">
        <v>1</v>
      </c>
      <c r="BA20" s="143">
        <f aca="true" t="shared" si="7" ref="BA20:BA27">IF(AZ20=1,G20,0)</f>
        <v>0</v>
      </c>
      <c r="BB20" s="143">
        <f aca="true" t="shared" si="8" ref="BB20:BB27">IF(AZ20=2,G20,0)</f>
        <v>0</v>
      </c>
      <c r="BC20" s="143">
        <f aca="true" t="shared" si="9" ref="BC20:BC27">IF(AZ20=3,G20,0)</f>
        <v>0</v>
      </c>
      <c r="BD20" s="143">
        <f aca="true" t="shared" si="10" ref="BD20:BD27">IF(AZ20=4,G20,0)</f>
        <v>0</v>
      </c>
      <c r="BE20" s="143">
        <f aca="true" t="shared" si="11" ref="BE20:BE27">IF(AZ20=5,G20,0)</f>
        <v>0</v>
      </c>
      <c r="CA20" s="172">
        <v>1</v>
      </c>
      <c r="CB20" s="172">
        <v>1</v>
      </c>
      <c r="CZ20" s="143">
        <v>0.01469</v>
      </c>
    </row>
    <row r="21" spans="1:104" ht="12.75">
      <c r="A21" s="166">
        <v>2</v>
      </c>
      <c r="B21" s="167" t="s">
        <v>86</v>
      </c>
      <c r="C21" s="168" t="s">
        <v>87</v>
      </c>
      <c r="D21" s="169" t="s">
        <v>85</v>
      </c>
      <c r="E21" s="170">
        <f>3+1</f>
        <v>4</v>
      </c>
      <c r="F21" s="170"/>
      <c r="G21" s="171">
        <f t="shared" si="6"/>
        <v>0</v>
      </c>
      <c r="O21" s="165">
        <v>2</v>
      </c>
      <c r="AA21" s="143">
        <v>1</v>
      </c>
      <c r="AB21" s="143">
        <v>1</v>
      </c>
      <c r="AC21" s="143">
        <v>1</v>
      </c>
      <c r="AZ21" s="143">
        <v>1</v>
      </c>
      <c r="BA21" s="143">
        <f t="shared" si="7"/>
        <v>0</v>
      </c>
      <c r="BB21" s="143">
        <f t="shared" si="8"/>
        <v>0</v>
      </c>
      <c r="BC21" s="143">
        <f t="shared" si="9"/>
        <v>0</v>
      </c>
      <c r="BD21" s="143">
        <f t="shared" si="10"/>
        <v>0</v>
      </c>
      <c r="BE21" s="143">
        <f t="shared" si="11"/>
        <v>0</v>
      </c>
      <c r="CA21" s="172">
        <v>1</v>
      </c>
      <c r="CB21" s="172">
        <v>1</v>
      </c>
      <c r="CZ21" s="143">
        <v>0.02237</v>
      </c>
    </row>
    <row r="22" spans="1:104" ht="12.75">
      <c r="A22" s="166">
        <v>3</v>
      </c>
      <c r="B22" s="167" t="s">
        <v>88</v>
      </c>
      <c r="C22" s="168" t="s">
        <v>89</v>
      </c>
      <c r="D22" s="169" t="s">
        <v>85</v>
      </c>
      <c r="E22" s="170">
        <f>7+1</f>
        <v>8</v>
      </c>
      <c r="F22" s="170"/>
      <c r="G22" s="171">
        <f t="shared" si="6"/>
        <v>0</v>
      </c>
      <c r="O22" s="165">
        <v>2</v>
      </c>
      <c r="AA22" s="143">
        <v>1</v>
      </c>
      <c r="AB22" s="143">
        <v>1</v>
      </c>
      <c r="AC22" s="143">
        <v>1</v>
      </c>
      <c r="AZ22" s="143">
        <v>1</v>
      </c>
      <c r="BA22" s="143">
        <f t="shared" si="7"/>
        <v>0</v>
      </c>
      <c r="BB22" s="143">
        <f t="shared" si="8"/>
        <v>0</v>
      </c>
      <c r="BC22" s="143">
        <f t="shared" si="9"/>
        <v>0</v>
      </c>
      <c r="BD22" s="143">
        <f t="shared" si="10"/>
        <v>0</v>
      </c>
      <c r="BE22" s="143">
        <f t="shared" si="11"/>
        <v>0</v>
      </c>
      <c r="CA22" s="172">
        <v>1</v>
      </c>
      <c r="CB22" s="172">
        <v>1</v>
      </c>
      <c r="CZ22" s="143">
        <v>0.03071</v>
      </c>
    </row>
    <row r="23" spans="1:104" ht="12.75">
      <c r="A23" s="166">
        <v>4</v>
      </c>
      <c r="B23" s="167" t="s">
        <v>90</v>
      </c>
      <c r="C23" s="168" t="s">
        <v>91</v>
      </c>
      <c r="D23" s="169" t="s">
        <v>85</v>
      </c>
      <c r="E23" s="170">
        <v>12</v>
      </c>
      <c r="F23" s="170"/>
      <c r="G23" s="171">
        <f t="shared" si="6"/>
        <v>0</v>
      </c>
      <c r="O23" s="165">
        <v>2</v>
      </c>
      <c r="AA23" s="143">
        <v>1</v>
      </c>
      <c r="AB23" s="143">
        <v>1</v>
      </c>
      <c r="AC23" s="143">
        <v>1</v>
      </c>
      <c r="AZ23" s="143">
        <v>1</v>
      </c>
      <c r="BA23" s="143">
        <f t="shared" si="7"/>
        <v>0</v>
      </c>
      <c r="BB23" s="143">
        <f t="shared" si="8"/>
        <v>0</v>
      </c>
      <c r="BC23" s="143">
        <f t="shared" si="9"/>
        <v>0</v>
      </c>
      <c r="BD23" s="143">
        <f t="shared" si="10"/>
        <v>0</v>
      </c>
      <c r="BE23" s="143">
        <f t="shared" si="11"/>
        <v>0</v>
      </c>
      <c r="CA23" s="172">
        <v>1</v>
      </c>
      <c r="CB23" s="172">
        <v>1</v>
      </c>
      <c r="CZ23" s="143">
        <v>0.11034</v>
      </c>
    </row>
    <row r="24" spans="1:104" ht="12.75">
      <c r="A24" s="166">
        <v>5</v>
      </c>
      <c r="B24" s="167" t="s">
        <v>92</v>
      </c>
      <c r="C24" s="168" t="s">
        <v>93</v>
      </c>
      <c r="D24" s="169" t="s">
        <v>94</v>
      </c>
      <c r="E24" s="170">
        <f>3.6*1.1</f>
        <v>3.9600000000000004</v>
      </c>
      <c r="F24" s="170"/>
      <c r="G24" s="171">
        <f t="shared" si="6"/>
        <v>0</v>
      </c>
      <c r="O24" s="165">
        <v>2</v>
      </c>
      <c r="AA24" s="143">
        <v>1</v>
      </c>
      <c r="AB24" s="143">
        <v>1</v>
      </c>
      <c r="AC24" s="143">
        <v>1</v>
      </c>
      <c r="AZ24" s="143">
        <v>1</v>
      </c>
      <c r="BA24" s="143">
        <f t="shared" si="7"/>
        <v>0</v>
      </c>
      <c r="BB24" s="143">
        <f t="shared" si="8"/>
        <v>0</v>
      </c>
      <c r="BC24" s="143">
        <f t="shared" si="9"/>
        <v>0</v>
      </c>
      <c r="BD24" s="143">
        <f t="shared" si="10"/>
        <v>0</v>
      </c>
      <c r="BE24" s="143">
        <f t="shared" si="11"/>
        <v>0</v>
      </c>
      <c r="CA24" s="172">
        <v>1</v>
      </c>
      <c r="CB24" s="172">
        <v>1</v>
      </c>
      <c r="CZ24" s="143">
        <v>0.06842</v>
      </c>
    </row>
    <row r="25" spans="1:104" ht="12.75">
      <c r="A25" s="166">
        <v>6</v>
      </c>
      <c r="B25" s="167" t="s">
        <v>95</v>
      </c>
      <c r="C25" s="168" t="s">
        <v>96</v>
      </c>
      <c r="D25" s="169" t="s">
        <v>94</v>
      </c>
      <c r="E25" s="170">
        <f>12*1.1</f>
        <v>13.200000000000001</v>
      </c>
      <c r="F25" s="170"/>
      <c r="G25" s="171">
        <f t="shared" si="6"/>
        <v>0</v>
      </c>
      <c r="O25" s="165">
        <v>2</v>
      </c>
      <c r="AA25" s="143">
        <v>1</v>
      </c>
      <c r="AB25" s="143">
        <v>1</v>
      </c>
      <c r="AC25" s="143">
        <v>1</v>
      </c>
      <c r="AZ25" s="143">
        <v>1</v>
      </c>
      <c r="BA25" s="143">
        <f t="shared" si="7"/>
        <v>0</v>
      </c>
      <c r="BB25" s="143">
        <f t="shared" si="8"/>
        <v>0</v>
      </c>
      <c r="BC25" s="143">
        <f t="shared" si="9"/>
        <v>0</v>
      </c>
      <c r="BD25" s="143">
        <f t="shared" si="10"/>
        <v>0</v>
      </c>
      <c r="BE25" s="143">
        <f t="shared" si="11"/>
        <v>0</v>
      </c>
      <c r="CA25" s="172">
        <v>1</v>
      </c>
      <c r="CB25" s="172">
        <v>1</v>
      </c>
      <c r="CZ25" s="143">
        <v>0.13488</v>
      </c>
    </row>
    <row r="26" spans="1:104" ht="12.75">
      <c r="A26" s="166">
        <v>7</v>
      </c>
      <c r="B26" s="167" t="s">
        <v>97</v>
      </c>
      <c r="C26" s="168" t="s">
        <v>98</v>
      </c>
      <c r="D26" s="169" t="s">
        <v>94</v>
      </c>
      <c r="E26" s="170">
        <f>3.15*1.1</f>
        <v>3.4650000000000003</v>
      </c>
      <c r="F26" s="170"/>
      <c r="G26" s="171">
        <f t="shared" si="6"/>
        <v>0</v>
      </c>
      <c r="O26" s="165">
        <v>2</v>
      </c>
      <c r="AA26" s="143">
        <v>1</v>
      </c>
      <c r="AB26" s="143">
        <v>1</v>
      </c>
      <c r="AC26" s="143">
        <v>1</v>
      </c>
      <c r="AZ26" s="143">
        <v>1</v>
      </c>
      <c r="BA26" s="143">
        <f t="shared" si="7"/>
        <v>0</v>
      </c>
      <c r="BB26" s="143">
        <f t="shared" si="8"/>
        <v>0</v>
      </c>
      <c r="BC26" s="143">
        <f t="shared" si="9"/>
        <v>0</v>
      </c>
      <c r="BD26" s="143">
        <f t="shared" si="10"/>
        <v>0</v>
      </c>
      <c r="BE26" s="143">
        <f t="shared" si="11"/>
        <v>0</v>
      </c>
      <c r="CA26" s="172">
        <v>1</v>
      </c>
      <c r="CB26" s="172">
        <v>1</v>
      </c>
      <c r="CZ26" s="143">
        <v>0.50618</v>
      </c>
    </row>
    <row r="27" spans="1:104" ht="12.75">
      <c r="A27" s="166">
        <v>8</v>
      </c>
      <c r="B27" s="167" t="s">
        <v>99</v>
      </c>
      <c r="C27" s="168" t="s">
        <v>100</v>
      </c>
      <c r="D27" s="169" t="s">
        <v>75</v>
      </c>
      <c r="E27" s="170">
        <v>1</v>
      </c>
      <c r="F27" s="170"/>
      <c r="G27" s="171">
        <f t="shared" si="6"/>
        <v>0</v>
      </c>
      <c r="O27" s="165">
        <v>2</v>
      </c>
      <c r="AA27" s="143">
        <v>12</v>
      </c>
      <c r="AB27" s="143">
        <v>0</v>
      </c>
      <c r="AC27" s="143">
        <v>13</v>
      </c>
      <c r="AZ27" s="143">
        <v>1</v>
      </c>
      <c r="BA27" s="143">
        <f t="shared" si="7"/>
        <v>0</v>
      </c>
      <c r="BB27" s="143">
        <f t="shared" si="8"/>
        <v>0</v>
      </c>
      <c r="BC27" s="143">
        <f t="shared" si="9"/>
        <v>0</v>
      </c>
      <c r="BD27" s="143">
        <f t="shared" si="10"/>
        <v>0</v>
      </c>
      <c r="BE27" s="143">
        <f t="shared" si="11"/>
        <v>0</v>
      </c>
      <c r="CA27" s="172">
        <v>12</v>
      </c>
      <c r="CB27" s="172">
        <v>0</v>
      </c>
      <c r="CZ27" s="143">
        <v>0.1</v>
      </c>
    </row>
    <row r="28" spans="1:57" ht="12.75">
      <c r="A28" s="176"/>
      <c r="B28" s="177" t="s">
        <v>76</v>
      </c>
      <c r="C28" s="178" t="str">
        <f>CONCATENATE(B19," ",C19)</f>
        <v>3 Svislé a kompletní konstrukce</v>
      </c>
      <c r="D28" s="179"/>
      <c r="E28" s="180"/>
      <c r="F28" s="181"/>
      <c r="G28" s="182">
        <f>SUM(G19:G27)</f>
        <v>0</v>
      </c>
      <c r="O28" s="165">
        <v>4</v>
      </c>
      <c r="BA28" s="183">
        <f>SUM(BA19:BA27)</f>
        <v>0</v>
      </c>
      <c r="BB28" s="183">
        <f>SUM(BB19:BB27)</f>
        <v>0</v>
      </c>
      <c r="BC28" s="183">
        <f>SUM(BC19:BC27)</f>
        <v>0</v>
      </c>
      <c r="BD28" s="183">
        <f>SUM(BD19:BD27)</f>
        <v>0</v>
      </c>
      <c r="BE28" s="183">
        <f>SUM(BE19:BE27)</f>
        <v>0</v>
      </c>
    </row>
    <row r="29" spans="1:15" ht="12.75">
      <c r="A29" s="158" t="s">
        <v>74</v>
      </c>
      <c r="B29" s="159" t="s">
        <v>101</v>
      </c>
      <c r="C29" s="160" t="s">
        <v>102</v>
      </c>
      <c r="D29" s="161"/>
      <c r="E29" s="162"/>
      <c r="F29" s="162"/>
      <c r="G29" s="163"/>
      <c r="H29" s="164"/>
      <c r="I29" s="164"/>
      <c r="O29" s="165">
        <v>1</v>
      </c>
    </row>
    <row r="30" spans="1:104" ht="12.75">
      <c r="A30" s="166">
        <v>9</v>
      </c>
      <c r="B30" s="167" t="s">
        <v>103</v>
      </c>
      <c r="C30" s="168" t="s">
        <v>104</v>
      </c>
      <c r="D30" s="169" t="s">
        <v>94</v>
      </c>
      <c r="E30" s="170">
        <f>39.611*1.05</f>
        <v>41.59155</v>
      </c>
      <c r="F30" s="170"/>
      <c r="G30" s="171">
        <f>E30*F30</f>
        <v>0</v>
      </c>
      <c r="O30" s="165">
        <v>2</v>
      </c>
      <c r="AA30" s="143">
        <v>1</v>
      </c>
      <c r="AB30" s="143">
        <v>1</v>
      </c>
      <c r="AC30" s="143">
        <v>1</v>
      </c>
      <c r="AZ30" s="143">
        <v>1</v>
      </c>
      <c r="BA30" s="143">
        <f>IF(AZ30=1,G30,0)</f>
        <v>0</v>
      </c>
      <c r="BB30" s="143">
        <f>IF(AZ30=2,G30,0)</f>
        <v>0</v>
      </c>
      <c r="BC30" s="143">
        <f>IF(AZ30=3,G30,0)</f>
        <v>0</v>
      </c>
      <c r="BD30" s="143">
        <f>IF(AZ30=4,G30,0)</f>
        <v>0</v>
      </c>
      <c r="BE30" s="143">
        <f>IF(AZ30=5,G30,0)</f>
        <v>0</v>
      </c>
      <c r="CA30" s="172">
        <v>1</v>
      </c>
      <c r="CB30" s="172">
        <v>1</v>
      </c>
      <c r="CZ30" s="143">
        <v>0.01838</v>
      </c>
    </row>
    <row r="31" spans="1:15" ht="12.75">
      <c r="A31" s="173"/>
      <c r="B31" s="174"/>
      <c r="C31" s="226" t="s">
        <v>105</v>
      </c>
      <c r="D31" s="227"/>
      <c r="E31" s="227"/>
      <c r="F31" s="227"/>
      <c r="G31" s="228"/>
      <c r="L31" s="175" t="s">
        <v>105</v>
      </c>
      <c r="O31" s="165">
        <v>3</v>
      </c>
    </row>
    <row r="32" spans="1:104" ht="12.75">
      <c r="A32" s="166">
        <v>10</v>
      </c>
      <c r="B32" s="167" t="s">
        <v>103</v>
      </c>
      <c r="C32" s="168" t="s">
        <v>104</v>
      </c>
      <c r="D32" s="169" t="s">
        <v>94</v>
      </c>
      <c r="E32" s="170">
        <f>8*1.05</f>
        <v>8.4</v>
      </c>
      <c r="F32" s="170"/>
      <c r="G32" s="171">
        <f aca="true" t="shared" si="12" ref="G32:G41">E32*F32</f>
        <v>0</v>
      </c>
      <c r="O32" s="165">
        <v>2</v>
      </c>
      <c r="AA32" s="143">
        <v>1</v>
      </c>
      <c r="AB32" s="143">
        <v>1</v>
      </c>
      <c r="AC32" s="143">
        <v>1</v>
      </c>
      <c r="AZ32" s="143">
        <v>1</v>
      </c>
      <c r="BA32" s="143">
        <f aca="true" t="shared" si="13" ref="BA32:BA41">IF(AZ32=1,G32,0)</f>
        <v>0</v>
      </c>
      <c r="BB32" s="143">
        <f aca="true" t="shared" si="14" ref="BB32:BB41">IF(AZ32=2,G32,0)</f>
        <v>0</v>
      </c>
      <c r="BC32" s="143">
        <f aca="true" t="shared" si="15" ref="BC32:BC41">IF(AZ32=3,G32,0)</f>
        <v>0</v>
      </c>
      <c r="BD32" s="143">
        <f aca="true" t="shared" si="16" ref="BD32:BD41">IF(AZ32=4,G32,0)</f>
        <v>0</v>
      </c>
      <c r="BE32" s="143">
        <f aca="true" t="shared" si="17" ref="BE32:BE41">IF(AZ32=5,G32,0)</f>
        <v>0</v>
      </c>
      <c r="CA32" s="172">
        <v>1</v>
      </c>
      <c r="CB32" s="172">
        <v>1</v>
      </c>
      <c r="CZ32" s="143">
        <v>0.01838</v>
      </c>
    </row>
    <row r="33" spans="1:104" ht="12.75">
      <c r="A33" s="166">
        <v>11</v>
      </c>
      <c r="B33" s="167" t="s">
        <v>106</v>
      </c>
      <c r="C33" s="168" t="s">
        <v>107</v>
      </c>
      <c r="D33" s="169" t="s">
        <v>94</v>
      </c>
      <c r="E33" s="170">
        <f>39.6*1.05</f>
        <v>41.580000000000005</v>
      </c>
      <c r="F33" s="170"/>
      <c r="G33" s="171">
        <f t="shared" si="12"/>
        <v>0</v>
      </c>
      <c r="O33" s="165">
        <v>2</v>
      </c>
      <c r="AA33" s="143">
        <v>1</v>
      </c>
      <c r="AB33" s="143">
        <v>1</v>
      </c>
      <c r="AC33" s="143">
        <v>1</v>
      </c>
      <c r="AZ33" s="143">
        <v>1</v>
      </c>
      <c r="BA33" s="143">
        <f t="shared" si="13"/>
        <v>0</v>
      </c>
      <c r="BB33" s="143">
        <f t="shared" si="14"/>
        <v>0</v>
      </c>
      <c r="BC33" s="143">
        <f t="shared" si="15"/>
        <v>0</v>
      </c>
      <c r="BD33" s="143">
        <f t="shared" si="16"/>
        <v>0</v>
      </c>
      <c r="BE33" s="143">
        <f t="shared" si="17"/>
        <v>0</v>
      </c>
      <c r="CA33" s="172">
        <v>1</v>
      </c>
      <c r="CB33" s="172">
        <v>1</v>
      </c>
      <c r="CZ33" s="143">
        <v>0.0079</v>
      </c>
    </row>
    <row r="34" spans="1:104" ht="12.75">
      <c r="A34" s="166">
        <v>12</v>
      </c>
      <c r="B34" s="167" t="s">
        <v>106</v>
      </c>
      <c r="C34" s="168" t="s">
        <v>107</v>
      </c>
      <c r="D34" s="169" t="s">
        <v>94</v>
      </c>
      <c r="E34" s="170">
        <f>8*1.05</f>
        <v>8.4</v>
      </c>
      <c r="F34" s="170"/>
      <c r="G34" s="171">
        <f t="shared" si="12"/>
        <v>0</v>
      </c>
      <c r="O34" s="165">
        <v>2</v>
      </c>
      <c r="AA34" s="143">
        <v>1</v>
      </c>
      <c r="AB34" s="143">
        <v>1</v>
      </c>
      <c r="AC34" s="143">
        <v>1</v>
      </c>
      <c r="AZ34" s="143">
        <v>1</v>
      </c>
      <c r="BA34" s="143">
        <f t="shared" si="13"/>
        <v>0</v>
      </c>
      <c r="BB34" s="143">
        <f t="shared" si="14"/>
        <v>0</v>
      </c>
      <c r="BC34" s="143">
        <f t="shared" si="15"/>
        <v>0</v>
      </c>
      <c r="BD34" s="143">
        <f t="shared" si="16"/>
        <v>0</v>
      </c>
      <c r="BE34" s="143">
        <f t="shared" si="17"/>
        <v>0</v>
      </c>
      <c r="CA34" s="172">
        <v>1</v>
      </c>
      <c r="CB34" s="172">
        <v>1</v>
      </c>
      <c r="CZ34" s="143">
        <v>0.0079</v>
      </c>
    </row>
    <row r="35" spans="1:104" ht="12.75">
      <c r="A35" s="166">
        <v>13</v>
      </c>
      <c r="B35" s="167" t="s">
        <v>108</v>
      </c>
      <c r="C35" s="168" t="s">
        <v>109</v>
      </c>
      <c r="D35" s="169" t="s">
        <v>85</v>
      </c>
      <c r="E35" s="170">
        <v>2</v>
      </c>
      <c r="F35" s="170"/>
      <c r="G35" s="171">
        <f t="shared" si="12"/>
        <v>0</v>
      </c>
      <c r="O35" s="165">
        <v>2</v>
      </c>
      <c r="AA35" s="143">
        <v>1</v>
      </c>
      <c r="AB35" s="143">
        <v>1</v>
      </c>
      <c r="AC35" s="143">
        <v>1</v>
      </c>
      <c r="AZ35" s="143">
        <v>1</v>
      </c>
      <c r="BA35" s="143">
        <f t="shared" si="13"/>
        <v>0</v>
      </c>
      <c r="BB35" s="143">
        <f t="shared" si="14"/>
        <v>0</v>
      </c>
      <c r="BC35" s="143">
        <f t="shared" si="15"/>
        <v>0</v>
      </c>
      <c r="BD35" s="143">
        <f t="shared" si="16"/>
        <v>0</v>
      </c>
      <c r="BE35" s="143">
        <f t="shared" si="17"/>
        <v>0</v>
      </c>
      <c r="CA35" s="172">
        <v>1</v>
      </c>
      <c r="CB35" s="172">
        <v>1</v>
      </c>
      <c r="CZ35" s="143">
        <v>0.00494</v>
      </c>
    </row>
    <row r="36" spans="1:104" ht="12.75">
      <c r="A36" s="166">
        <v>14</v>
      </c>
      <c r="B36" s="167" t="s">
        <v>110</v>
      </c>
      <c r="C36" s="168" t="s">
        <v>111</v>
      </c>
      <c r="D36" s="169" t="s">
        <v>85</v>
      </c>
      <c r="E36" s="170">
        <v>38</v>
      </c>
      <c r="F36" s="170"/>
      <c r="G36" s="171">
        <f t="shared" si="12"/>
        <v>0</v>
      </c>
      <c r="O36" s="165">
        <v>2</v>
      </c>
      <c r="AA36" s="143">
        <v>1</v>
      </c>
      <c r="AB36" s="143">
        <v>1</v>
      </c>
      <c r="AC36" s="143">
        <v>1</v>
      </c>
      <c r="AZ36" s="143">
        <v>1</v>
      </c>
      <c r="BA36" s="143">
        <f t="shared" si="13"/>
        <v>0</v>
      </c>
      <c r="BB36" s="143">
        <f t="shared" si="14"/>
        <v>0</v>
      </c>
      <c r="BC36" s="143">
        <f t="shared" si="15"/>
        <v>0</v>
      </c>
      <c r="BD36" s="143">
        <f t="shared" si="16"/>
        <v>0</v>
      </c>
      <c r="BE36" s="143">
        <f t="shared" si="17"/>
        <v>0</v>
      </c>
      <c r="CA36" s="172">
        <v>1</v>
      </c>
      <c r="CB36" s="172">
        <v>1</v>
      </c>
      <c r="CZ36" s="143">
        <v>0.01374</v>
      </c>
    </row>
    <row r="37" spans="1:104" ht="12.75">
      <c r="A37" s="166">
        <v>15</v>
      </c>
      <c r="B37" s="167" t="s">
        <v>112</v>
      </c>
      <c r="C37" s="168" t="s">
        <v>113</v>
      </c>
      <c r="D37" s="169" t="s">
        <v>94</v>
      </c>
      <c r="E37" s="170">
        <f>16*1.2</f>
        <v>19.2</v>
      </c>
      <c r="F37" s="170"/>
      <c r="G37" s="171">
        <f t="shared" si="12"/>
        <v>0</v>
      </c>
      <c r="O37" s="165">
        <v>2</v>
      </c>
      <c r="AA37" s="143">
        <v>1</v>
      </c>
      <c r="AB37" s="143">
        <v>1</v>
      </c>
      <c r="AC37" s="143">
        <v>1</v>
      </c>
      <c r="AZ37" s="143">
        <v>1</v>
      </c>
      <c r="BA37" s="143">
        <f t="shared" si="13"/>
        <v>0</v>
      </c>
      <c r="BB37" s="143">
        <f t="shared" si="14"/>
        <v>0</v>
      </c>
      <c r="BC37" s="143">
        <f t="shared" si="15"/>
        <v>0</v>
      </c>
      <c r="BD37" s="143">
        <f t="shared" si="16"/>
        <v>0</v>
      </c>
      <c r="BE37" s="143">
        <f t="shared" si="17"/>
        <v>0</v>
      </c>
      <c r="CA37" s="172">
        <v>1</v>
      </c>
      <c r="CB37" s="172">
        <v>1</v>
      </c>
      <c r="CZ37" s="143">
        <v>0.05903</v>
      </c>
    </row>
    <row r="38" spans="1:104" ht="12.75">
      <c r="A38" s="166">
        <v>16</v>
      </c>
      <c r="B38" s="167" t="s">
        <v>114</v>
      </c>
      <c r="C38" s="168" t="s">
        <v>115</v>
      </c>
      <c r="D38" s="169" t="s">
        <v>94</v>
      </c>
      <c r="E38" s="170">
        <f>4.5*1.1</f>
        <v>4.95</v>
      </c>
      <c r="F38" s="170"/>
      <c r="G38" s="171">
        <f t="shared" si="12"/>
        <v>0</v>
      </c>
      <c r="O38" s="165">
        <v>2</v>
      </c>
      <c r="AA38" s="143">
        <v>1</v>
      </c>
      <c r="AB38" s="143">
        <v>1</v>
      </c>
      <c r="AC38" s="143">
        <v>1</v>
      </c>
      <c r="AZ38" s="143">
        <v>1</v>
      </c>
      <c r="BA38" s="143">
        <f t="shared" si="13"/>
        <v>0</v>
      </c>
      <c r="BB38" s="143">
        <f t="shared" si="14"/>
        <v>0</v>
      </c>
      <c r="BC38" s="143">
        <f t="shared" si="15"/>
        <v>0</v>
      </c>
      <c r="BD38" s="143">
        <f t="shared" si="16"/>
        <v>0</v>
      </c>
      <c r="BE38" s="143">
        <f t="shared" si="17"/>
        <v>0</v>
      </c>
      <c r="CA38" s="172">
        <v>1</v>
      </c>
      <c r="CB38" s="172">
        <v>1</v>
      </c>
      <c r="CZ38" s="143">
        <v>0.05729</v>
      </c>
    </row>
    <row r="39" spans="1:104" ht="12.75">
      <c r="A39" s="166">
        <v>17</v>
      </c>
      <c r="B39" s="167" t="s">
        <v>116</v>
      </c>
      <c r="C39" s="168" t="s">
        <v>117</v>
      </c>
      <c r="D39" s="169" t="s">
        <v>94</v>
      </c>
      <c r="E39" s="170">
        <v>120</v>
      </c>
      <c r="F39" s="170"/>
      <c r="G39" s="171">
        <f t="shared" si="12"/>
        <v>0</v>
      </c>
      <c r="O39" s="165">
        <v>2</v>
      </c>
      <c r="AA39" s="143">
        <v>1</v>
      </c>
      <c r="AB39" s="143">
        <v>1</v>
      </c>
      <c r="AC39" s="143">
        <v>1</v>
      </c>
      <c r="AZ39" s="143">
        <v>1</v>
      </c>
      <c r="BA39" s="143">
        <f t="shared" si="13"/>
        <v>0</v>
      </c>
      <c r="BB39" s="143">
        <f t="shared" si="14"/>
        <v>0</v>
      </c>
      <c r="BC39" s="143">
        <f t="shared" si="15"/>
        <v>0</v>
      </c>
      <c r="BD39" s="143">
        <f t="shared" si="16"/>
        <v>0</v>
      </c>
      <c r="BE39" s="143">
        <f t="shared" si="17"/>
        <v>0</v>
      </c>
      <c r="CA39" s="172">
        <v>1</v>
      </c>
      <c r="CB39" s="172">
        <v>1</v>
      </c>
      <c r="CZ39" s="143">
        <v>0.00012</v>
      </c>
    </row>
    <row r="40" spans="1:104" ht="12.75">
      <c r="A40" s="166">
        <v>18</v>
      </c>
      <c r="B40" s="167" t="s">
        <v>118</v>
      </c>
      <c r="C40" s="168" t="s">
        <v>119</v>
      </c>
      <c r="D40" s="169" t="s">
        <v>94</v>
      </c>
      <c r="E40" s="170">
        <v>16.4</v>
      </c>
      <c r="F40" s="170"/>
      <c r="G40" s="171">
        <f t="shared" si="12"/>
        <v>0</v>
      </c>
      <c r="O40" s="165">
        <v>2</v>
      </c>
      <c r="AA40" s="143">
        <v>1</v>
      </c>
      <c r="AB40" s="143">
        <v>0</v>
      </c>
      <c r="AC40" s="143">
        <v>0</v>
      </c>
      <c r="AZ40" s="143">
        <v>1</v>
      </c>
      <c r="BA40" s="143">
        <f t="shared" si="13"/>
        <v>0</v>
      </c>
      <c r="BB40" s="143">
        <f t="shared" si="14"/>
        <v>0</v>
      </c>
      <c r="BC40" s="143">
        <f t="shared" si="15"/>
        <v>0</v>
      </c>
      <c r="BD40" s="143">
        <f t="shared" si="16"/>
        <v>0</v>
      </c>
      <c r="BE40" s="143">
        <f t="shared" si="17"/>
        <v>0</v>
      </c>
      <c r="CA40" s="172">
        <v>1</v>
      </c>
      <c r="CB40" s="172">
        <v>0</v>
      </c>
      <c r="CZ40" s="143">
        <v>0.06702</v>
      </c>
    </row>
    <row r="41" spans="1:104" ht="12.75">
      <c r="A41" s="166">
        <v>19</v>
      </c>
      <c r="B41" s="167" t="s">
        <v>120</v>
      </c>
      <c r="C41" s="168" t="s">
        <v>121</v>
      </c>
      <c r="D41" s="169" t="s">
        <v>94</v>
      </c>
      <c r="E41" s="170">
        <v>16.4</v>
      </c>
      <c r="F41" s="170"/>
      <c r="G41" s="171">
        <f t="shared" si="12"/>
        <v>0</v>
      </c>
      <c r="O41" s="165">
        <v>2</v>
      </c>
      <c r="AA41" s="143">
        <v>1</v>
      </c>
      <c r="AB41" s="143">
        <v>1</v>
      </c>
      <c r="AC41" s="143">
        <v>1</v>
      </c>
      <c r="AZ41" s="143">
        <v>1</v>
      </c>
      <c r="BA41" s="143">
        <f t="shared" si="13"/>
        <v>0</v>
      </c>
      <c r="BB41" s="143">
        <f t="shared" si="14"/>
        <v>0</v>
      </c>
      <c r="BC41" s="143">
        <f t="shared" si="15"/>
        <v>0</v>
      </c>
      <c r="BD41" s="143">
        <f t="shared" si="16"/>
        <v>0</v>
      </c>
      <c r="BE41" s="143">
        <f t="shared" si="17"/>
        <v>0</v>
      </c>
      <c r="CA41" s="172">
        <v>1</v>
      </c>
      <c r="CB41" s="172">
        <v>1</v>
      </c>
      <c r="CZ41" s="143">
        <v>0.0042</v>
      </c>
    </row>
    <row r="42" spans="1:57" ht="12.75">
      <c r="A42" s="176"/>
      <c r="B42" s="177" t="s">
        <v>76</v>
      </c>
      <c r="C42" s="178" t="str">
        <f>CONCATENATE(B29," ",C29)</f>
        <v>6 Úpravy povrchu, podlahy</v>
      </c>
      <c r="D42" s="179"/>
      <c r="E42" s="180"/>
      <c r="F42" s="181"/>
      <c r="G42" s="182">
        <f>SUM(G29:G41)</f>
        <v>0</v>
      </c>
      <c r="O42" s="165">
        <v>4</v>
      </c>
      <c r="BA42" s="183">
        <f>SUM(BA29:BA41)</f>
        <v>0</v>
      </c>
      <c r="BB42" s="183">
        <f>SUM(BB29:BB41)</f>
        <v>0</v>
      </c>
      <c r="BC42" s="183">
        <f>SUM(BC29:BC41)</f>
        <v>0</v>
      </c>
      <c r="BD42" s="183">
        <f>SUM(BD29:BD41)</f>
        <v>0</v>
      </c>
      <c r="BE42" s="183">
        <f>SUM(BE29:BE41)</f>
        <v>0</v>
      </c>
    </row>
    <row r="43" spans="1:15" ht="12.75">
      <c r="A43" s="158" t="s">
        <v>74</v>
      </c>
      <c r="B43" s="159" t="s">
        <v>122</v>
      </c>
      <c r="C43" s="160" t="s">
        <v>123</v>
      </c>
      <c r="D43" s="161"/>
      <c r="E43" s="162"/>
      <c r="F43" s="162"/>
      <c r="G43" s="163"/>
      <c r="H43" s="164"/>
      <c r="I43" s="164"/>
      <c r="O43" s="165">
        <v>1</v>
      </c>
    </row>
    <row r="44" spans="1:104" ht="12.75">
      <c r="A44" s="166">
        <v>20</v>
      </c>
      <c r="B44" s="167" t="s">
        <v>124</v>
      </c>
      <c r="C44" s="168" t="s">
        <v>125</v>
      </c>
      <c r="D44" s="169" t="s">
        <v>126</v>
      </c>
      <c r="E44" s="170">
        <v>9.8</v>
      </c>
      <c r="F44" s="170"/>
      <c r="G44" s="171">
        <f>E44*F44</f>
        <v>0</v>
      </c>
      <c r="O44" s="165">
        <v>2</v>
      </c>
      <c r="AA44" s="143">
        <v>1</v>
      </c>
      <c r="AB44" s="143">
        <v>1</v>
      </c>
      <c r="AC44" s="143">
        <v>1</v>
      </c>
      <c r="AZ44" s="143">
        <v>1</v>
      </c>
      <c r="BA44" s="143">
        <f>IF(AZ44=1,G44,0)</f>
        <v>0</v>
      </c>
      <c r="BB44" s="143">
        <f>IF(AZ44=2,G44,0)</f>
        <v>0</v>
      </c>
      <c r="BC44" s="143">
        <f>IF(AZ44=3,G44,0)</f>
        <v>0</v>
      </c>
      <c r="BD44" s="143">
        <f>IF(AZ44=4,G44,0)</f>
        <v>0</v>
      </c>
      <c r="BE44" s="143">
        <f>IF(AZ44=5,G44,0)</f>
        <v>0</v>
      </c>
      <c r="CA44" s="172">
        <v>1</v>
      </c>
      <c r="CB44" s="172">
        <v>1</v>
      </c>
      <c r="CZ44" s="143">
        <v>0.00431</v>
      </c>
    </row>
    <row r="45" spans="1:104" ht="12.75">
      <c r="A45" s="166">
        <v>21</v>
      </c>
      <c r="B45" s="167" t="s">
        <v>127</v>
      </c>
      <c r="C45" s="168" t="s">
        <v>128</v>
      </c>
      <c r="D45" s="169" t="s">
        <v>75</v>
      </c>
      <c r="E45" s="170">
        <v>1</v>
      </c>
      <c r="F45" s="170"/>
      <c r="G45" s="171">
        <f>E45*F45</f>
        <v>0</v>
      </c>
      <c r="O45" s="165">
        <v>2</v>
      </c>
      <c r="AA45" s="143">
        <v>12</v>
      </c>
      <c r="AB45" s="143">
        <v>0</v>
      </c>
      <c r="AC45" s="143">
        <v>10</v>
      </c>
      <c r="AZ45" s="143">
        <v>1</v>
      </c>
      <c r="BA45" s="143">
        <f>IF(AZ45=1,G45,0)</f>
        <v>0</v>
      </c>
      <c r="BB45" s="143">
        <f>IF(AZ45=2,G45,0)</f>
        <v>0</v>
      </c>
      <c r="BC45" s="143">
        <f>IF(AZ45=3,G45,0)</f>
        <v>0</v>
      </c>
      <c r="BD45" s="143">
        <f>IF(AZ45=4,G45,0)</f>
        <v>0</v>
      </c>
      <c r="BE45" s="143">
        <f>IF(AZ45=5,G45,0)</f>
        <v>0</v>
      </c>
      <c r="CA45" s="172">
        <v>12</v>
      </c>
      <c r="CB45" s="172">
        <v>0</v>
      </c>
      <c r="CZ45" s="143">
        <v>0</v>
      </c>
    </row>
    <row r="46" spans="1:104" ht="12.75">
      <c r="A46" s="166">
        <v>22</v>
      </c>
      <c r="B46" s="167" t="s">
        <v>129</v>
      </c>
      <c r="C46" s="168" t="s">
        <v>130</v>
      </c>
      <c r="D46" s="169" t="s">
        <v>75</v>
      </c>
      <c r="E46" s="170">
        <v>1</v>
      </c>
      <c r="F46" s="170"/>
      <c r="G46" s="171">
        <f>E46*F46</f>
        <v>0</v>
      </c>
      <c r="O46" s="165">
        <v>2</v>
      </c>
      <c r="AA46" s="143">
        <v>12</v>
      </c>
      <c r="AB46" s="143">
        <v>0</v>
      </c>
      <c r="AC46" s="143">
        <v>11</v>
      </c>
      <c r="AZ46" s="143">
        <v>1</v>
      </c>
      <c r="BA46" s="143">
        <f>IF(AZ46=1,G46,0)</f>
        <v>0</v>
      </c>
      <c r="BB46" s="143">
        <f>IF(AZ46=2,G46,0)</f>
        <v>0</v>
      </c>
      <c r="BC46" s="143">
        <f>IF(AZ46=3,G46,0)</f>
        <v>0</v>
      </c>
      <c r="BD46" s="143">
        <f>IF(AZ46=4,G46,0)</f>
        <v>0</v>
      </c>
      <c r="BE46" s="143">
        <f>IF(AZ46=5,G46,0)</f>
        <v>0</v>
      </c>
      <c r="CA46" s="172">
        <v>12</v>
      </c>
      <c r="CB46" s="172">
        <v>0</v>
      </c>
      <c r="CZ46" s="143">
        <v>0</v>
      </c>
    </row>
    <row r="47" spans="1:104" ht="12.75">
      <c r="A47" s="166">
        <v>23</v>
      </c>
      <c r="B47" s="167" t="s">
        <v>131</v>
      </c>
      <c r="C47" s="168" t="s">
        <v>132</v>
      </c>
      <c r="D47" s="169" t="s">
        <v>126</v>
      </c>
      <c r="E47" s="170">
        <v>2</v>
      </c>
      <c r="F47" s="170"/>
      <c r="G47" s="171">
        <f>E47*F47</f>
        <v>0</v>
      </c>
      <c r="O47" s="165">
        <v>2</v>
      </c>
      <c r="AA47" s="143">
        <v>12</v>
      </c>
      <c r="AB47" s="143">
        <v>0</v>
      </c>
      <c r="AC47" s="143">
        <v>17</v>
      </c>
      <c r="AZ47" s="143">
        <v>1</v>
      </c>
      <c r="BA47" s="143">
        <f>IF(AZ47=1,G47,0)</f>
        <v>0</v>
      </c>
      <c r="BB47" s="143">
        <f>IF(AZ47=2,G47,0)</f>
        <v>0</v>
      </c>
      <c r="BC47" s="143">
        <f>IF(AZ47=3,G47,0)</f>
        <v>0</v>
      </c>
      <c r="BD47" s="143">
        <f>IF(AZ47=4,G47,0)</f>
        <v>0</v>
      </c>
      <c r="BE47" s="143">
        <f>IF(AZ47=5,G47,0)</f>
        <v>0</v>
      </c>
      <c r="CA47" s="172">
        <v>12</v>
      </c>
      <c r="CB47" s="172">
        <v>0</v>
      </c>
      <c r="CZ47" s="143">
        <v>0</v>
      </c>
    </row>
    <row r="48" spans="1:57" ht="12.75">
      <c r="A48" s="176"/>
      <c r="B48" s="177" t="s">
        <v>76</v>
      </c>
      <c r="C48" s="178" t="str">
        <f>CONCATENATE(B43," ",C43)</f>
        <v>64 Výplně otvorů</v>
      </c>
      <c r="D48" s="179"/>
      <c r="E48" s="180"/>
      <c r="F48" s="181"/>
      <c r="G48" s="182">
        <f>SUM(G43:G47)</f>
        <v>0</v>
      </c>
      <c r="O48" s="165">
        <v>4</v>
      </c>
      <c r="BA48" s="183">
        <f>SUM(BA43:BA47)</f>
        <v>0</v>
      </c>
      <c r="BB48" s="183">
        <f>SUM(BB43:BB47)</f>
        <v>0</v>
      </c>
      <c r="BC48" s="183">
        <f>SUM(BC43:BC47)</f>
        <v>0</v>
      </c>
      <c r="BD48" s="183">
        <f>SUM(BD43:BD47)</f>
        <v>0</v>
      </c>
      <c r="BE48" s="183">
        <f>SUM(BE43:BE47)</f>
        <v>0</v>
      </c>
    </row>
    <row r="49" spans="1:15" ht="12.75">
      <c r="A49" s="158" t="s">
        <v>74</v>
      </c>
      <c r="B49" s="159" t="s">
        <v>133</v>
      </c>
      <c r="C49" s="160" t="s">
        <v>134</v>
      </c>
      <c r="D49" s="161"/>
      <c r="E49" s="162"/>
      <c r="F49" s="162"/>
      <c r="G49" s="163"/>
      <c r="H49" s="164"/>
      <c r="I49" s="164"/>
      <c r="O49" s="165">
        <v>1</v>
      </c>
    </row>
    <row r="50" spans="1:104" ht="12.75">
      <c r="A50" s="166">
        <v>24</v>
      </c>
      <c r="B50" s="167" t="s">
        <v>135</v>
      </c>
      <c r="C50" s="168" t="s">
        <v>136</v>
      </c>
      <c r="D50" s="169" t="s">
        <v>94</v>
      </c>
      <c r="E50" s="170">
        <v>40</v>
      </c>
      <c r="F50" s="170"/>
      <c r="G50" s="171">
        <f aca="true" t="shared" si="18" ref="G50:G63">E50*F50</f>
        <v>0</v>
      </c>
      <c r="O50" s="165">
        <v>2</v>
      </c>
      <c r="AA50" s="143">
        <v>1</v>
      </c>
      <c r="AB50" s="143">
        <v>1</v>
      </c>
      <c r="AC50" s="143">
        <v>1</v>
      </c>
      <c r="AZ50" s="143">
        <v>1</v>
      </c>
      <c r="BA50" s="143">
        <f aca="true" t="shared" si="19" ref="BA50:BA63">IF(AZ50=1,G50,0)</f>
        <v>0</v>
      </c>
      <c r="BB50" s="143">
        <f aca="true" t="shared" si="20" ref="BB50:BB63">IF(AZ50=2,G50,0)</f>
        <v>0</v>
      </c>
      <c r="BC50" s="143">
        <f aca="true" t="shared" si="21" ref="BC50:BC63">IF(AZ50=3,G50,0)</f>
        <v>0</v>
      </c>
      <c r="BD50" s="143">
        <f aca="true" t="shared" si="22" ref="BD50:BD63">IF(AZ50=4,G50,0)</f>
        <v>0</v>
      </c>
      <c r="BE50" s="143">
        <f aca="true" t="shared" si="23" ref="BE50:BE63">IF(AZ50=5,G50,0)</f>
        <v>0</v>
      </c>
      <c r="CA50" s="172">
        <v>1</v>
      </c>
      <c r="CB50" s="172">
        <v>1</v>
      </c>
      <c r="CZ50" s="143">
        <v>0</v>
      </c>
    </row>
    <row r="51" spans="1:104" ht="12.75">
      <c r="A51" s="166">
        <v>25</v>
      </c>
      <c r="B51" s="167" t="s">
        <v>137</v>
      </c>
      <c r="C51" s="168" t="s">
        <v>138</v>
      </c>
      <c r="D51" s="169" t="s">
        <v>94</v>
      </c>
      <c r="E51" s="170">
        <v>120</v>
      </c>
      <c r="F51" s="170"/>
      <c r="G51" s="171">
        <f t="shared" si="18"/>
        <v>0</v>
      </c>
      <c r="O51" s="165">
        <v>2</v>
      </c>
      <c r="AA51" s="143">
        <v>1</v>
      </c>
      <c r="AB51" s="143">
        <v>1</v>
      </c>
      <c r="AC51" s="143">
        <v>1</v>
      </c>
      <c r="AZ51" s="143">
        <v>1</v>
      </c>
      <c r="BA51" s="143">
        <f t="shared" si="19"/>
        <v>0</v>
      </c>
      <c r="BB51" s="143">
        <f t="shared" si="20"/>
        <v>0</v>
      </c>
      <c r="BC51" s="143">
        <f t="shared" si="21"/>
        <v>0</v>
      </c>
      <c r="BD51" s="143">
        <f t="shared" si="22"/>
        <v>0</v>
      </c>
      <c r="BE51" s="143">
        <f t="shared" si="23"/>
        <v>0</v>
      </c>
      <c r="CA51" s="172">
        <v>1</v>
      </c>
      <c r="CB51" s="172">
        <v>1</v>
      </c>
      <c r="CZ51" s="143">
        <v>4E-05</v>
      </c>
    </row>
    <row r="52" spans="1:104" ht="12.75">
      <c r="A52" s="166">
        <v>26</v>
      </c>
      <c r="B52" s="167" t="s">
        <v>139</v>
      </c>
      <c r="C52" s="168" t="s">
        <v>140</v>
      </c>
      <c r="D52" s="169" t="s">
        <v>75</v>
      </c>
      <c r="E52" s="170">
        <v>1</v>
      </c>
      <c r="F52" s="170"/>
      <c r="G52" s="171">
        <f t="shared" si="18"/>
        <v>0</v>
      </c>
      <c r="O52" s="165">
        <v>2</v>
      </c>
      <c r="AA52" s="143">
        <v>12</v>
      </c>
      <c r="AB52" s="143">
        <v>0</v>
      </c>
      <c r="AC52" s="143">
        <v>14</v>
      </c>
      <c r="AZ52" s="143">
        <v>1</v>
      </c>
      <c r="BA52" s="143">
        <f t="shared" si="19"/>
        <v>0</v>
      </c>
      <c r="BB52" s="143">
        <f t="shared" si="20"/>
        <v>0</v>
      </c>
      <c r="BC52" s="143">
        <f t="shared" si="21"/>
        <v>0</v>
      </c>
      <c r="BD52" s="143">
        <f t="shared" si="22"/>
        <v>0</v>
      </c>
      <c r="BE52" s="143">
        <f t="shared" si="23"/>
        <v>0</v>
      </c>
      <c r="CA52" s="172">
        <v>12</v>
      </c>
      <c r="CB52" s="172">
        <v>0</v>
      </c>
      <c r="CZ52" s="143">
        <v>0</v>
      </c>
    </row>
    <row r="53" spans="1:104" ht="12.75">
      <c r="A53" s="166">
        <v>27</v>
      </c>
      <c r="B53" s="167" t="s">
        <v>141</v>
      </c>
      <c r="C53" s="168" t="s">
        <v>142</v>
      </c>
      <c r="D53" s="169" t="s">
        <v>75</v>
      </c>
      <c r="E53" s="170">
        <v>12</v>
      </c>
      <c r="F53" s="170"/>
      <c r="G53" s="171">
        <f t="shared" si="18"/>
        <v>0</v>
      </c>
      <c r="O53" s="165">
        <v>2</v>
      </c>
      <c r="AA53" s="143">
        <v>12</v>
      </c>
      <c r="AB53" s="143">
        <v>0</v>
      </c>
      <c r="AC53" s="143">
        <v>15</v>
      </c>
      <c r="AZ53" s="143">
        <v>1</v>
      </c>
      <c r="BA53" s="143">
        <f t="shared" si="19"/>
        <v>0</v>
      </c>
      <c r="BB53" s="143">
        <f t="shared" si="20"/>
        <v>0</v>
      </c>
      <c r="BC53" s="143">
        <f t="shared" si="21"/>
        <v>0</v>
      </c>
      <c r="BD53" s="143">
        <f t="shared" si="22"/>
        <v>0</v>
      </c>
      <c r="BE53" s="143">
        <f t="shared" si="23"/>
        <v>0</v>
      </c>
      <c r="CA53" s="172">
        <v>12</v>
      </c>
      <c r="CB53" s="172">
        <v>0</v>
      </c>
      <c r="CZ53" s="143">
        <v>0</v>
      </c>
    </row>
    <row r="54" spans="1:104" ht="20.25">
      <c r="A54" s="166">
        <v>28</v>
      </c>
      <c r="B54" s="167" t="s">
        <v>143</v>
      </c>
      <c r="C54" s="168" t="s">
        <v>144</v>
      </c>
      <c r="D54" s="169" t="s">
        <v>75</v>
      </c>
      <c r="E54" s="170">
        <v>1</v>
      </c>
      <c r="F54" s="170"/>
      <c r="G54" s="171">
        <f t="shared" si="18"/>
        <v>0</v>
      </c>
      <c r="O54" s="165">
        <v>2</v>
      </c>
      <c r="AA54" s="143">
        <v>12</v>
      </c>
      <c r="AB54" s="143">
        <v>0</v>
      </c>
      <c r="AC54" s="143">
        <v>25</v>
      </c>
      <c r="AZ54" s="143">
        <v>1</v>
      </c>
      <c r="BA54" s="143">
        <f t="shared" si="19"/>
        <v>0</v>
      </c>
      <c r="BB54" s="143">
        <f t="shared" si="20"/>
        <v>0</v>
      </c>
      <c r="BC54" s="143">
        <f t="shared" si="21"/>
        <v>0</v>
      </c>
      <c r="BD54" s="143">
        <f t="shared" si="22"/>
        <v>0</v>
      </c>
      <c r="BE54" s="143">
        <f t="shared" si="23"/>
        <v>0</v>
      </c>
      <c r="CA54" s="172">
        <v>12</v>
      </c>
      <c r="CB54" s="172">
        <v>0</v>
      </c>
      <c r="CZ54" s="143">
        <v>0.1</v>
      </c>
    </row>
    <row r="55" spans="1:104" ht="12.75">
      <c r="A55" s="166">
        <v>29</v>
      </c>
      <c r="B55" s="167" t="s">
        <v>145</v>
      </c>
      <c r="C55" s="168" t="s">
        <v>146</v>
      </c>
      <c r="D55" s="169" t="s">
        <v>75</v>
      </c>
      <c r="E55" s="170">
        <v>1</v>
      </c>
      <c r="F55" s="170"/>
      <c r="G55" s="171">
        <f t="shared" si="18"/>
        <v>0</v>
      </c>
      <c r="O55" s="165">
        <v>2</v>
      </c>
      <c r="AA55" s="143">
        <v>12</v>
      </c>
      <c r="AB55" s="143">
        <v>0</v>
      </c>
      <c r="AC55" s="143">
        <v>40</v>
      </c>
      <c r="AZ55" s="143">
        <v>1</v>
      </c>
      <c r="BA55" s="143">
        <f t="shared" si="19"/>
        <v>0</v>
      </c>
      <c r="BB55" s="143">
        <f t="shared" si="20"/>
        <v>0</v>
      </c>
      <c r="BC55" s="143">
        <f t="shared" si="21"/>
        <v>0</v>
      </c>
      <c r="BD55" s="143">
        <f t="shared" si="22"/>
        <v>0</v>
      </c>
      <c r="BE55" s="143">
        <f t="shared" si="23"/>
        <v>0</v>
      </c>
      <c r="CA55" s="172">
        <v>12</v>
      </c>
      <c r="CB55" s="172">
        <v>0</v>
      </c>
      <c r="CZ55" s="143">
        <v>0</v>
      </c>
    </row>
    <row r="56" spans="1:104" ht="20.25">
      <c r="A56" s="166">
        <v>30</v>
      </c>
      <c r="B56" s="167" t="s">
        <v>147</v>
      </c>
      <c r="C56" s="168" t="s">
        <v>148</v>
      </c>
      <c r="D56" s="169" t="s">
        <v>75</v>
      </c>
      <c r="E56" s="170">
        <v>1</v>
      </c>
      <c r="F56" s="170"/>
      <c r="G56" s="171">
        <f t="shared" si="18"/>
        <v>0</v>
      </c>
      <c r="O56" s="165">
        <v>2</v>
      </c>
      <c r="AA56" s="143">
        <v>12</v>
      </c>
      <c r="AB56" s="143">
        <v>0</v>
      </c>
      <c r="AC56" s="143">
        <v>41</v>
      </c>
      <c r="AZ56" s="143">
        <v>1</v>
      </c>
      <c r="BA56" s="143">
        <f t="shared" si="19"/>
        <v>0</v>
      </c>
      <c r="BB56" s="143">
        <f t="shared" si="20"/>
        <v>0</v>
      </c>
      <c r="BC56" s="143">
        <f t="shared" si="21"/>
        <v>0</v>
      </c>
      <c r="BD56" s="143">
        <f t="shared" si="22"/>
        <v>0</v>
      </c>
      <c r="BE56" s="143">
        <f t="shared" si="23"/>
        <v>0</v>
      </c>
      <c r="CA56" s="172">
        <v>12</v>
      </c>
      <c r="CB56" s="172">
        <v>0</v>
      </c>
      <c r="CZ56" s="143">
        <v>0</v>
      </c>
    </row>
    <row r="57" spans="1:104" ht="12.75">
      <c r="A57" s="166">
        <v>31</v>
      </c>
      <c r="B57" s="167" t="s">
        <v>149</v>
      </c>
      <c r="C57" s="168" t="s">
        <v>150</v>
      </c>
      <c r="D57" s="169" t="s">
        <v>75</v>
      </c>
      <c r="E57" s="170">
        <v>2</v>
      </c>
      <c r="F57" s="170"/>
      <c r="G57" s="171">
        <f t="shared" si="18"/>
        <v>0</v>
      </c>
      <c r="O57" s="165">
        <v>2</v>
      </c>
      <c r="AA57" s="143">
        <v>12</v>
      </c>
      <c r="AB57" s="143">
        <v>0</v>
      </c>
      <c r="AC57" s="143">
        <v>42</v>
      </c>
      <c r="AZ57" s="143">
        <v>1</v>
      </c>
      <c r="BA57" s="143">
        <f t="shared" si="19"/>
        <v>0</v>
      </c>
      <c r="BB57" s="143">
        <f t="shared" si="20"/>
        <v>0</v>
      </c>
      <c r="BC57" s="143">
        <f t="shared" si="21"/>
        <v>0</v>
      </c>
      <c r="BD57" s="143">
        <f t="shared" si="22"/>
        <v>0</v>
      </c>
      <c r="BE57" s="143">
        <f t="shared" si="23"/>
        <v>0</v>
      </c>
      <c r="CA57" s="172">
        <v>12</v>
      </c>
      <c r="CB57" s="172">
        <v>0</v>
      </c>
      <c r="CZ57" s="143">
        <v>0</v>
      </c>
    </row>
    <row r="58" spans="1:104" ht="12.75">
      <c r="A58" s="166">
        <v>32</v>
      </c>
      <c r="B58" s="167" t="s">
        <v>151</v>
      </c>
      <c r="C58" s="168" t="s">
        <v>152</v>
      </c>
      <c r="D58" s="169" t="s">
        <v>75</v>
      </c>
      <c r="E58" s="170">
        <v>1</v>
      </c>
      <c r="F58" s="170"/>
      <c r="G58" s="171">
        <f t="shared" si="18"/>
        <v>0</v>
      </c>
      <c r="O58" s="165">
        <v>2</v>
      </c>
      <c r="AA58" s="143">
        <v>12</v>
      </c>
      <c r="AB58" s="143">
        <v>0</v>
      </c>
      <c r="AC58" s="143">
        <v>43</v>
      </c>
      <c r="AZ58" s="143">
        <v>1</v>
      </c>
      <c r="BA58" s="143">
        <f t="shared" si="19"/>
        <v>0</v>
      </c>
      <c r="BB58" s="143">
        <f t="shared" si="20"/>
        <v>0</v>
      </c>
      <c r="BC58" s="143">
        <f t="shared" si="21"/>
        <v>0</v>
      </c>
      <c r="BD58" s="143">
        <f t="shared" si="22"/>
        <v>0</v>
      </c>
      <c r="BE58" s="143">
        <f t="shared" si="23"/>
        <v>0</v>
      </c>
      <c r="CA58" s="172">
        <v>12</v>
      </c>
      <c r="CB58" s="172">
        <v>0</v>
      </c>
      <c r="CZ58" s="143">
        <v>0</v>
      </c>
    </row>
    <row r="59" spans="1:104" ht="12.75">
      <c r="A59" s="166">
        <v>33</v>
      </c>
      <c r="B59" s="167" t="s">
        <v>153</v>
      </c>
      <c r="C59" s="168" t="s">
        <v>154</v>
      </c>
      <c r="D59" s="169" t="s">
        <v>75</v>
      </c>
      <c r="E59" s="170">
        <v>15</v>
      </c>
      <c r="F59" s="170"/>
      <c r="G59" s="171">
        <f t="shared" si="18"/>
        <v>0</v>
      </c>
      <c r="O59" s="165">
        <v>2</v>
      </c>
      <c r="AA59" s="143">
        <v>12</v>
      </c>
      <c r="AB59" s="143">
        <v>0</v>
      </c>
      <c r="AC59" s="143">
        <v>71</v>
      </c>
      <c r="AZ59" s="143">
        <v>1</v>
      </c>
      <c r="BA59" s="143">
        <f t="shared" si="19"/>
        <v>0</v>
      </c>
      <c r="BB59" s="143">
        <f t="shared" si="20"/>
        <v>0</v>
      </c>
      <c r="BC59" s="143">
        <f t="shared" si="21"/>
        <v>0</v>
      </c>
      <c r="BD59" s="143">
        <f t="shared" si="22"/>
        <v>0</v>
      </c>
      <c r="BE59" s="143">
        <f t="shared" si="23"/>
        <v>0</v>
      </c>
      <c r="CA59" s="172">
        <v>12</v>
      </c>
      <c r="CB59" s="172">
        <v>0</v>
      </c>
      <c r="CZ59" s="143">
        <v>0.05</v>
      </c>
    </row>
    <row r="60" spans="1:104" ht="12.75">
      <c r="A60" s="166">
        <v>34</v>
      </c>
      <c r="B60" s="167" t="s">
        <v>155</v>
      </c>
      <c r="C60" s="168" t="s">
        <v>156</v>
      </c>
      <c r="D60" s="169" t="s">
        <v>75</v>
      </c>
      <c r="E60" s="170">
        <v>5</v>
      </c>
      <c r="F60" s="170"/>
      <c r="G60" s="171">
        <f t="shared" si="18"/>
        <v>0</v>
      </c>
      <c r="O60" s="165">
        <v>2</v>
      </c>
      <c r="AA60" s="143">
        <v>12</v>
      </c>
      <c r="AB60" s="143">
        <v>0</v>
      </c>
      <c r="AC60" s="143">
        <v>72</v>
      </c>
      <c r="AZ60" s="143">
        <v>1</v>
      </c>
      <c r="BA60" s="143">
        <f t="shared" si="19"/>
        <v>0</v>
      </c>
      <c r="BB60" s="143">
        <f t="shared" si="20"/>
        <v>0</v>
      </c>
      <c r="BC60" s="143">
        <f t="shared" si="21"/>
        <v>0</v>
      </c>
      <c r="BD60" s="143">
        <f t="shared" si="22"/>
        <v>0</v>
      </c>
      <c r="BE60" s="143">
        <f t="shared" si="23"/>
        <v>0</v>
      </c>
      <c r="CA60" s="172">
        <v>12</v>
      </c>
      <c r="CB60" s="172">
        <v>0</v>
      </c>
      <c r="CZ60" s="143">
        <v>0</v>
      </c>
    </row>
    <row r="61" spans="1:104" ht="12.75">
      <c r="A61" s="166">
        <v>35</v>
      </c>
      <c r="B61" s="167" t="s">
        <v>157</v>
      </c>
      <c r="C61" s="168" t="s">
        <v>158</v>
      </c>
      <c r="D61" s="169" t="s">
        <v>75</v>
      </c>
      <c r="E61" s="170">
        <v>1</v>
      </c>
      <c r="F61" s="170"/>
      <c r="G61" s="171">
        <f t="shared" si="18"/>
        <v>0</v>
      </c>
      <c r="O61" s="165">
        <v>2</v>
      </c>
      <c r="AA61" s="143">
        <v>12</v>
      </c>
      <c r="AB61" s="143">
        <v>0</v>
      </c>
      <c r="AC61" s="143">
        <v>73</v>
      </c>
      <c r="AZ61" s="143">
        <v>1</v>
      </c>
      <c r="BA61" s="143">
        <f t="shared" si="19"/>
        <v>0</v>
      </c>
      <c r="BB61" s="143">
        <f t="shared" si="20"/>
        <v>0</v>
      </c>
      <c r="BC61" s="143">
        <f t="shared" si="21"/>
        <v>0</v>
      </c>
      <c r="BD61" s="143">
        <f t="shared" si="22"/>
        <v>0</v>
      </c>
      <c r="BE61" s="143">
        <f t="shared" si="23"/>
        <v>0</v>
      </c>
      <c r="CA61" s="172">
        <v>12</v>
      </c>
      <c r="CB61" s="172">
        <v>0</v>
      </c>
      <c r="CZ61" s="143">
        <v>0</v>
      </c>
    </row>
    <row r="62" spans="1:104" ht="12.75">
      <c r="A62" s="166">
        <v>36</v>
      </c>
      <c r="B62" s="167" t="s">
        <v>159</v>
      </c>
      <c r="C62" s="168" t="s">
        <v>160</v>
      </c>
      <c r="D62" s="169" t="s">
        <v>161</v>
      </c>
      <c r="E62" s="170">
        <v>75</v>
      </c>
      <c r="F62" s="170"/>
      <c r="G62" s="171">
        <f t="shared" si="18"/>
        <v>0</v>
      </c>
      <c r="O62" s="165">
        <v>2</v>
      </c>
      <c r="AA62" s="143">
        <v>12</v>
      </c>
      <c r="AB62" s="143">
        <v>0</v>
      </c>
      <c r="AC62" s="143">
        <v>74</v>
      </c>
      <c r="AZ62" s="143">
        <v>1</v>
      </c>
      <c r="BA62" s="143">
        <f t="shared" si="19"/>
        <v>0</v>
      </c>
      <c r="BB62" s="143">
        <f t="shared" si="20"/>
        <v>0</v>
      </c>
      <c r="BC62" s="143">
        <f t="shared" si="21"/>
        <v>0</v>
      </c>
      <c r="BD62" s="143">
        <f t="shared" si="22"/>
        <v>0</v>
      </c>
      <c r="BE62" s="143">
        <f t="shared" si="23"/>
        <v>0</v>
      </c>
      <c r="CA62" s="172">
        <v>12</v>
      </c>
      <c r="CB62" s="172">
        <v>0</v>
      </c>
      <c r="CZ62" s="143">
        <v>0</v>
      </c>
    </row>
    <row r="63" spans="1:104" ht="12.75">
      <c r="A63" s="166">
        <v>37</v>
      </c>
      <c r="B63" s="167" t="s">
        <v>162</v>
      </c>
      <c r="C63" s="168" t="s">
        <v>163</v>
      </c>
      <c r="D63" s="169" t="s">
        <v>161</v>
      </c>
      <c r="E63" s="170">
        <v>50</v>
      </c>
      <c r="F63" s="170"/>
      <c r="G63" s="171">
        <f t="shared" si="18"/>
        <v>0</v>
      </c>
      <c r="O63" s="165">
        <v>2</v>
      </c>
      <c r="AA63" s="143">
        <v>12</v>
      </c>
      <c r="AB63" s="143">
        <v>0</v>
      </c>
      <c r="AC63" s="143">
        <v>82</v>
      </c>
      <c r="AZ63" s="143">
        <v>1</v>
      </c>
      <c r="BA63" s="143">
        <f t="shared" si="19"/>
        <v>0</v>
      </c>
      <c r="BB63" s="143">
        <f t="shared" si="20"/>
        <v>0</v>
      </c>
      <c r="BC63" s="143">
        <f t="shared" si="21"/>
        <v>0</v>
      </c>
      <c r="BD63" s="143">
        <f t="shared" si="22"/>
        <v>0</v>
      </c>
      <c r="BE63" s="143">
        <f t="shared" si="23"/>
        <v>0</v>
      </c>
      <c r="CA63" s="172">
        <v>12</v>
      </c>
      <c r="CB63" s="172">
        <v>0</v>
      </c>
      <c r="CZ63" s="143">
        <v>0</v>
      </c>
    </row>
    <row r="64" spans="1:57" ht="12.75">
      <c r="A64" s="176"/>
      <c r="B64" s="177" t="s">
        <v>76</v>
      </c>
      <c r="C64" s="178" t="str">
        <f>CONCATENATE(B49," ",C49)</f>
        <v>9 Ostatní konstrukce, bourání</v>
      </c>
      <c r="D64" s="179"/>
      <c r="E64" s="180"/>
      <c r="F64" s="181"/>
      <c r="G64" s="182">
        <f>SUM(G49:G63)</f>
        <v>0</v>
      </c>
      <c r="O64" s="165">
        <v>4</v>
      </c>
      <c r="BA64" s="183">
        <f>SUM(BA49:BA63)</f>
        <v>0</v>
      </c>
      <c r="BB64" s="183">
        <f>SUM(BB49:BB63)</f>
        <v>0</v>
      </c>
      <c r="BC64" s="183">
        <f>SUM(BC49:BC63)</f>
        <v>0</v>
      </c>
      <c r="BD64" s="183">
        <f>SUM(BD49:BD63)</f>
        <v>0</v>
      </c>
      <c r="BE64" s="183">
        <f>SUM(BE49:BE63)</f>
        <v>0</v>
      </c>
    </row>
    <row r="65" spans="1:15" ht="12.75">
      <c r="A65" s="158" t="s">
        <v>74</v>
      </c>
      <c r="B65" s="159" t="s">
        <v>164</v>
      </c>
      <c r="C65" s="160" t="s">
        <v>165</v>
      </c>
      <c r="D65" s="161"/>
      <c r="E65" s="162"/>
      <c r="F65" s="162"/>
      <c r="G65" s="163"/>
      <c r="H65" s="164"/>
      <c r="I65" s="164"/>
      <c r="O65" s="165">
        <v>1</v>
      </c>
    </row>
    <row r="66" spans="1:104" ht="12.75">
      <c r="A66" s="166">
        <v>38</v>
      </c>
      <c r="B66" s="167" t="s">
        <v>166</v>
      </c>
      <c r="C66" s="168" t="s">
        <v>167</v>
      </c>
      <c r="D66" s="169" t="s">
        <v>94</v>
      </c>
      <c r="E66" s="170">
        <f>16.4*1.1</f>
        <v>18.04</v>
      </c>
      <c r="F66" s="170"/>
      <c r="G66" s="171">
        <f aca="true" t="shared" si="24" ref="G66:G88">E66*F66</f>
        <v>0</v>
      </c>
      <c r="O66" s="165">
        <v>2</v>
      </c>
      <c r="AA66" s="143">
        <v>1</v>
      </c>
      <c r="AB66" s="143">
        <v>1</v>
      </c>
      <c r="AC66" s="143">
        <v>1</v>
      </c>
      <c r="AZ66" s="143">
        <v>1</v>
      </c>
      <c r="BA66" s="143">
        <f aca="true" t="shared" si="25" ref="BA66:BA88">IF(AZ66=1,G66,0)</f>
        <v>0</v>
      </c>
      <c r="BB66" s="143">
        <f aca="true" t="shared" si="26" ref="BB66:BB88">IF(AZ66=2,G66,0)</f>
        <v>0</v>
      </c>
      <c r="BC66" s="143">
        <f aca="true" t="shared" si="27" ref="BC66:BC88">IF(AZ66=3,G66,0)</f>
        <v>0</v>
      </c>
      <c r="BD66" s="143">
        <f aca="true" t="shared" si="28" ref="BD66:BD88">IF(AZ66=4,G66,0)</f>
        <v>0</v>
      </c>
      <c r="BE66" s="143">
        <f aca="true" t="shared" si="29" ref="BE66:BE88">IF(AZ66=5,G66,0)</f>
        <v>0</v>
      </c>
      <c r="CA66" s="172">
        <v>1</v>
      </c>
      <c r="CB66" s="172">
        <v>1</v>
      </c>
      <c r="CZ66" s="143">
        <v>0</v>
      </c>
    </row>
    <row r="67" spans="1:104" ht="20.25">
      <c r="A67" s="166">
        <v>39</v>
      </c>
      <c r="B67" s="167" t="s">
        <v>168</v>
      </c>
      <c r="C67" s="168" t="s">
        <v>169</v>
      </c>
      <c r="D67" s="169" t="s">
        <v>94</v>
      </c>
      <c r="E67" s="170">
        <v>1.6</v>
      </c>
      <c r="F67" s="170"/>
      <c r="G67" s="171">
        <f t="shared" si="24"/>
        <v>0</v>
      </c>
      <c r="O67" s="165">
        <v>2</v>
      </c>
      <c r="AA67" s="143">
        <v>1</v>
      </c>
      <c r="AB67" s="143">
        <v>1</v>
      </c>
      <c r="AC67" s="143">
        <v>1</v>
      </c>
      <c r="AZ67" s="143">
        <v>1</v>
      </c>
      <c r="BA67" s="143">
        <f t="shared" si="25"/>
        <v>0</v>
      </c>
      <c r="BB67" s="143">
        <f t="shared" si="26"/>
        <v>0</v>
      </c>
      <c r="BC67" s="143">
        <f t="shared" si="27"/>
        <v>0</v>
      </c>
      <c r="BD67" s="143">
        <f t="shared" si="28"/>
        <v>0</v>
      </c>
      <c r="BE67" s="143">
        <f t="shared" si="29"/>
        <v>0</v>
      </c>
      <c r="CA67" s="172">
        <v>1</v>
      </c>
      <c r="CB67" s="172">
        <v>1</v>
      </c>
      <c r="CZ67" s="143">
        <v>0.00117</v>
      </c>
    </row>
    <row r="68" spans="1:104" ht="12.75">
      <c r="A68" s="166">
        <v>40</v>
      </c>
      <c r="B68" s="167" t="s">
        <v>170</v>
      </c>
      <c r="C68" s="168" t="s">
        <v>171</v>
      </c>
      <c r="D68" s="169" t="s">
        <v>85</v>
      </c>
      <c r="E68" s="170">
        <f>1+1</f>
        <v>2</v>
      </c>
      <c r="F68" s="170"/>
      <c r="G68" s="171">
        <f t="shared" si="24"/>
        <v>0</v>
      </c>
      <c r="O68" s="165">
        <v>2</v>
      </c>
      <c r="AA68" s="143">
        <v>1</v>
      </c>
      <c r="AB68" s="143">
        <v>1</v>
      </c>
      <c r="AC68" s="143">
        <v>1</v>
      </c>
      <c r="AZ68" s="143">
        <v>1</v>
      </c>
      <c r="BA68" s="143">
        <f t="shared" si="25"/>
        <v>0</v>
      </c>
      <c r="BB68" s="143">
        <f t="shared" si="26"/>
        <v>0</v>
      </c>
      <c r="BC68" s="143">
        <f t="shared" si="27"/>
        <v>0</v>
      </c>
      <c r="BD68" s="143">
        <f t="shared" si="28"/>
        <v>0</v>
      </c>
      <c r="BE68" s="143">
        <f t="shared" si="29"/>
        <v>0</v>
      </c>
      <c r="CA68" s="172">
        <v>1</v>
      </c>
      <c r="CB68" s="172">
        <v>1</v>
      </c>
      <c r="CZ68" s="143">
        <v>0.00067</v>
      </c>
    </row>
    <row r="69" spans="1:104" ht="12.75">
      <c r="A69" s="166">
        <v>41</v>
      </c>
      <c r="B69" s="167" t="s">
        <v>172</v>
      </c>
      <c r="C69" s="168" t="s">
        <v>173</v>
      </c>
      <c r="D69" s="169" t="s">
        <v>85</v>
      </c>
      <c r="E69" s="170">
        <f>6+1</f>
        <v>7</v>
      </c>
      <c r="F69" s="170"/>
      <c r="G69" s="171">
        <f t="shared" si="24"/>
        <v>0</v>
      </c>
      <c r="O69" s="165">
        <v>2</v>
      </c>
      <c r="AA69" s="143">
        <v>1</v>
      </c>
      <c r="AB69" s="143">
        <v>1</v>
      </c>
      <c r="AC69" s="143">
        <v>1</v>
      </c>
      <c r="AZ69" s="143">
        <v>1</v>
      </c>
      <c r="BA69" s="143">
        <f t="shared" si="25"/>
        <v>0</v>
      </c>
      <c r="BB69" s="143">
        <f t="shared" si="26"/>
        <v>0</v>
      </c>
      <c r="BC69" s="143">
        <f t="shared" si="27"/>
        <v>0</v>
      </c>
      <c r="BD69" s="143">
        <f t="shared" si="28"/>
        <v>0</v>
      </c>
      <c r="BE69" s="143">
        <f t="shared" si="29"/>
        <v>0</v>
      </c>
      <c r="CA69" s="172">
        <v>1</v>
      </c>
      <c r="CB69" s="172">
        <v>1</v>
      </c>
      <c r="CZ69" s="143">
        <v>0</v>
      </c>
    </row>
    <row r="70" spans="1:104" ht="12.75">
      <c r="A70" s="166">
        <v>42</v>
      </c>
      <c r="B70" s="167" t="s">
        <v>174</v>
      </c>
      <c r="C70" s="168" t="s">
        <v>175</v>
      </c>
      <c r="D70" s="169" t="s">
        <v>85</v>
      </c>
      <c r="E70" s="170">
        <f>3+1</f>
        <v>4</v>
      </c>
      <c r="F70" s="170"/>
      <c r="G70" s="171">
        <f t="shared" si="24"/>
        <v>0</v>
      </c>
      <c r="O70" s="165">
        <v>2</v>
      </c>
      <c r="AA70" s="143">
        <v>1</v>
      </c>
      <c r="AB70" s="143">
        <v>1</v>
      </c>
      <c r="AC70" s="143">
        <v>1</v>
      </c>
      <c r="AZ70" s="143">
        <v>1</v>
      </c>
      <c r="BA70" s="143">
        <f t="shared" si="25"/>
        <v>0</v>
      </c>
      <c r="BB70" s="143">
        <f t="shared" si="26"/>
        <v>0</v>
      </c>
      <c r="BC70" s="143">
        <f t="shared" si="27"/>
        <v>0</v>
      </c>
      <c r="BD70" s="143">
        <f t="shared" si="28"/>
        <v>0</v>
      </c>
      <c r="BE70" s="143">
        <f t="shared" si="29"/>
        <v>0</v>
      </c>
      <c r="CA70" s="172">
        <v>1</v>
      </c>
      <c r="CB70" s="172">
        <v>1</v>
      </c>
      <c r="CZ70" s="143">
        <v>0.00067</v>
      </c>
    </row>
    <row r="71" spans="1:104" ht="12.75">
      <c r="A71" s="166">
        <v>43</v>
      </c>
      <c r="B71" s="167" t="s">
        <v>176</v>
      </c>
      <c r="C71" s="168" t="s">
        <v>177</v>
      </c>
      <c r="D71" s="169" t="s">
        <v>85</v>
      </c>
      <c r="E71" s="170">
        <f>1+1</f>
        <v>2</v>
      </c>
      <c r="F71" s="170"/>
      <c r="G71" s="171">
        <f t="shared" si="24"/>
        <v>0</v>
      </c>
      <c r="O71" s="165">
        <v>2</v>
      </c>
      <c r="AA71" s="143">
        <v>1</v>
      </c>
      <c r="AB71" s="143">
        <v>1</v>
      </c>
      <c r="AC71" s="143">
        <v>1</v>
      </c>
      <c r="AZ71" s="143">
        <v>1</v>
      </c>
      <c r="BA71" s="143">
        <f t="shared" si="25"/>
        <v>0</v>
      </c>
      <c r="BB71" s="143">
        <f t="shared" si="26"/>
        <v>0</v>
      </c>
      <c r="BC71" s="143">
        <f t="shared" si="27"/>
        <v>0</v>
      </c>
      <c r="BD71" s="143">
        <f t="shared" si="28"/>
        <v>0</v>
      </c>
      <c r="BE71" s="143">
        <f t="shared" si="29"/>
        <v>0</v>
      </c>
      <c r="CA71" s="172">
        <v>1</v>
      </c>
      <c r="CB71" s="172">
        <v>1</v>
      </c>
      <c r="CZ71" s="143">
        <v>0.00067</v>
      </c>
    </row>
    <row r="72" spans="1:104" ht="12.75">
      <c r="A72" s="166">
        <v>44</v>
      </c>
      <c r="B72" s="167" t="s">
        <v>176</v>
      </c>
      <c r="C72" s="168" t="s">
        <v>177</v>
      </c>
      <c r="D72" s="169" t="s">
        <v>85</v>
      </c>
      <c r="E72" s="170">
        <f>4+1</f>
        <v>5</v>
      </c>
      <c r="F72" s="170"/>
      <c r="G72" s="171">
        <f t="shared" si="24"/>
        <v>0</v>
      </c>
      <c r="O72" s="165">
        <v>2</v>
      </c>
      <c r="AA72" s="143">
        <v>1</v>
      </c>
      <c r="AB72" s="143">
        <v>1</v>
      </c>
      <c r="AC72" s="143">
        <v>1</v>
      </c>
      <c r="AZ72" s="143">
        <v>1</v>
      </c>
      <c r="BA72" s="143">
        <f t="shared" si="25"/>
        <v>0</v>
      </c>
      <c r="BB72" s="143">
        <f t="shared" si="26"/>
        <v>0</v>
      </c>
      <c r="BC72" s="143">
        <f t="shared" si="27"/>
        <v>0</v>
      </c>
      <c r="BD72" s="143">
        <f t="shared" si="28"/>
        <v>0</v>
      </c>
      <c r="BE72" s="143">
        <f t="shared" si="29"/>
        <v>0</v>
      </c>
      <c r="CA72" s="172">
        <v>1</v>
      </c>
      <c r="CB72" s="172">
        <v>1</v>
      </c>
      <c r="CZ72" s="143">
        <v>0.00067</v>
      </c>
    </row>
    <row r="73" spans="1:104" ht="12.75">
      <c r="A73" s="166">
        <v>45</v>
      </c>
      <c r="B73" s="167" t="s">
        <v>178</v>
      </c>
      <c r="C73" s="168" t="s">
        <v>179</v>
      </c>
      <c r="D73" s="169" t="s">
        <v>85</v>
      </c>
      <c r="E73" s="170">
        <f>1+1</f>
        <v>2</v>
      </c>
      <c r="F73" s="170"/>
      <c r="G73" s="171">
        <f t="shared" si="24"/>
        <v>0</v>
      </c>
      <c r="O73" s="165">
        <v>2</v>
      </c>
      <c r="AA73" s="143">
        <v>1</v>
      </c>
      <c r="AB73" s="143">
        <v>1</v>
      </c>
      <c r="AC73" s="143">
        <v>1</v>
      </c>
      <c r="AZ73" s="143">
        <v>1</v>
      </c>
      <c r="BA73" s="143">
        <f t="shared" si="25"/>
        <v>0</v>
      </c>
      <c r="BB73" s="143">
        <f t="shared" si="26"/>
        <v>0</v>
      </c>
      <c r="BC73" s="143">
        <f t="shared" si="27"/>
        <v>0</v>
      </c>
      <c r="BD73" s="143">
        <f t="shared" si="28"/>
        <v>0</v>
      </c>
      <c r="BE73" s="143">
        <f t="shared" si="29"/>
        <v>0</v>
      </c>
      <c r="CA73" s="172">
        <v>1</v>
      </c>
      <c r="CB73" s="172">
        <v>1</v>
      </c>
      <c r="CZ73" s="143">
        <v>0.00133</v>
      </c>
    </row>
    <row r="74" spans="1:104" ht="12.75">
      <c r="A74" s="166">
        <v>46</v>
      </c>
      <c r="B74" s="167" t="s">
        <v>180</v>
      </c>
      <c r="C74" s="168" t="s">
        <v>181</v>
      </c>
      <c r="D74" s="169" t="s">
        <v>85</v>
      </c>
      <c r="E74" s="170">
        <f>12+1</f>
        <v>13</v>
      </c>
      <c r="F74" s="170"/>
      <c r="G74" s="171">
        <f t="shared" si="24"/>
        <v>0</v>
      </c>
      <c r="O74" s="165">
        <v>2</v>
      </c>
      <c r="AA74" s="143">
        <v>1</v>
      </c>
      <c r="AB74" s="143">
        <v>1</v>
      </c>
      <c r="AC74" s="143">
        <v>1</v>
      </c>
      <c r="AZ74" s="143">
        <v>1</v>
      </c>
      <c r="BA74" s="143">
        <f t="shared" si="25"/>
        <v>0</v>
      </c>
      <c r="BB74" s="143">
        <f t="shared" si="26"/>
        <v>0</v>
      </c>
      <c r="BC74" s="143">
        <f t="shared" si="27"/>
        <v>0</v>
      </c>
      <c r="BD74" s="143">
        <f t="shared" si="28"/>
        <v>0</v>
      </c>
      <c r="BE74" s="143">
        <f t="shared" si="29"/>
        <v>0</v>
      </c>
      <c r="CA74" s="172">
        <v>1</v>
      </c>
      <c r="CB74" s="172">
        <v>1</v>
      </c>
      <c r="CZ74" s="143">
        <v>0.00133</v>
      </c>
    </row>
    <row r="75" spans="1:104" ht="12.75">
      <c r="A75" s="166">
        <v>47</v>
      </c>
      <c r="B75" s="167" t="s">
        <v>182</v>
      </c>
      <c r="C75" s="168" t="s">
        <v>183</v>
      </c>
      <c r="D75" s="169" t="s">
        <v>126</v>
      </c>
      <c r="E75" s="170">
        <f>40+6</f>
        <v>46</v>
      </c>
      <c r="F75" s="170"/>
      <c r="G75" s="171">
        <f t="shared" si="24"/>
        <v>0</v>
      </c>
      <c r="O75" s="165">
        <v>2</v>
      </c>
      <c r="AA75" s="143">
        <v>1</v>
      </c>
      <c r="AB75" s="143">
        <v>1</v>
      </c>
      <c r="AC75" s="143">
        <v>1</v>
      </c>
      <c r="AZ75" s="143">
        <v>1</v>
      </c>
      <c r="BA75" s="143">
        <f t="shared" si="25"/>
        <v>0</v>
      </c>
      <c r="BB75" s="143">
        <f t="shared" si="26"/>
        <v>0</v>
      </c>
      <c r="BC75" s="143">
        <f t="shared" si="27"/>
        <v>0</v>
      </c>
      <c r="BD75" s="143">
        <f t="shared" si="28"/>
        <v>0</v>
      </c>
      <c r="BE75" s="143">
        <f t="shared" si="29"/>
        <v>0</v>
      </c>
      <c r="CA75" s="172">
        <v>1</v>
      </c>
      <c r="CB75" s="172">
        <v>1</v>
      </c>
      <c r="CZ75" s="143">
        <v>0.00049</v>
      </c>
    </row>
    <row r="76" spans="1:104" ht="12.75">
      <c r="A76" s="166">
        <v>48</v>
      </c>
      <c r="B76" s="167" t="s">
        <v>184</v>
      </c>
      <c r="C76" s="168" t="s">
        <v>185</v>
      </c>
      <c r="D76" s="169" t="s">
        <v>94</v>
      </c>
      <c r="E76" s="170">
        <f>39.6*1.2</f>
        <v>47.52</v>
      </c>
      <c r="F76" s="170"/>
      <c r="G76" s="171">
        <f t="shared" si="24"/>
        <v>0</v>
      </c>
      <c r="O76" s="165">
        <v>2</v>
      </c>
      <c r="AA76" s="143">
        <v>1</v>
      </c>
      <c r="AB76" s="143">
        <v>1</v>
      </c>
      <c r="AC76" s="143">
        <v>1</v>
      </c>
      <c r="AZ76" s="143">
        <v>1</v>
      </c>
      <c r="BA76" s="143">
        <f t="shared" si="25"/>
        <v>0</v>
      </c>
      <c r="BB76" s="143">
        <f t="shared" si="26"/>
        <v>0</v>
      </c>
      <c r="BC76" s="143">
        <f t="shared" si="27"/>
        <v>0</v>
      </c>
      <c r="BD76" s="143">
        <f t="shared" si="28"/>
        <v>0</v>
      </c>
      <c r="BE76" s="143">
        <f t="shared" si="29"/>
        <v>0</v>
      </c>
      <c r="CA76" s="172">
        <v>1</v>
      </c>
      <c r="CB76" s="172">
        <v>1</v>
      </c>
      <c r="CZ76" s="143">
        <v>0</v>
      </c>
    </row>
    <row r="77" spans="1:104" ht="12.75">
      <c r="A77" s="166">
        <v>49</v>
      </c>
      <c r="B77" s="167" t="s">
        <v>186</v>
      </c>
      <c r="C77" s="168" t="s">
        <v>187</v>
      </c>
      <c r="D77" s="169" t="s">
        <v>94</v>
      </c>
      <c r="E77" s="170">
        <v>39.6</v>
      </c>
      <c r="F77" s="170"/>
      <c r="G77" s="171">
        <f t="shared" si="24"/>
        <v>0</v>
      </c>
      <c r="O77" s="165">
        <v>2</v>
      </c>
      <c r="AA77" s="143">
        <v>1</v>
      </c>
      <c r="AB77" s="143">
        <v>1</v>
      </c>
      <c r="AC77" s="143">
        <v>1</v>
      </c>
      <c r="AZ77" s="143">
        <v>1</v>
      </c>
      <c r="BA77" s="143">
        <f t="shared" si="25"/>
        <v>0</v>
      </c>
      <c r="BB77" s="143">
        <f t="shared" si="26"/>
        <v>0</v>
      </c>
      <c r="BC77" s="143">
        <f t="shared" si="27"/>
        <v>0</v>
      </c>
      <c r="BD77" s="143">
        <f t="shared" si="28"/>
        <v>0</v>
      </c>
      <c r="BE77" s="143">
        <f t="shared" si="29"/>
        <v>0</v>
      </c>
      <c r="CA77" s="172">
        <v>1</v>
      </c>
      <c r="CB77" s="172">
        <v>1</v>
      </c>
      <c r="CZ77" s="143">
        <v>0</v>
      </c>
    </row>
    <row r="78" spans="1:104" ht="20.25">
      <c r="A78" s="166">
        <v>50</v>
      </c>
      <c r="B78" s="167" t="s">
        <v>188</v>
      </c>
      <c r="C78" s="168" t="s">
        <v>189</v>
      </c>
      <c r="D78" s="169" t="s">
        <v>75</v>
      </c>
      <c r="E78" s="170">
        <v>1</v>
      </c>
      <c r="F78" s="170"/>
      <c r="G78" s="171">
        <f t="shared" si="24"/>
        <v>0</v>
      </c>
      <c r="O78" s="165">
        <v>2</v>
      </c>
      <c r="AA78" s="143">
        <v>12</v>
      </c>
      <c r="AB78" s="143">
        <v>0</v>
      </c>
      <c r="AC78" s="143">
        <v>44</v>
      </c>
      <c r="AZ78" s="143">
        <v>1</v>
      </c>
      <c r="BA78" s="143">
        <f t="shared" si="25"/>
        <v>0</v>
      </c>
      <c r="BB78" s="143">
        <f t="shared" si="26"/>
        <v>0</v>
      </c>
      <c r="BC78" s="143">
        <f t="shared" si="27"/>
        <v>0</v>
      </c>
      <c r="BD78" s="143">
        <f t="shared" si="28"/>
        <v>0</v>
      </c>
      <c r="BE78" s="143">
        <f t="shared" si="29"/>
        <v>0</v>
      </c>
      <c r="CA78" s="172">
        <v>12</v>
      </c>
      <c r="CB78" s="172">
        <v>0</v>
      </c>
      <c r="CZ78" s="143">
        <v>0</v>
      </c>
    </row>
    <row r="79" spans="1:104" ht="12.75">
      <c r="A79" s="166">
        <v>51</v>
      </c>
      <c r="B79" s="167" t="s">
        <v>190</v>
      </c>
      <c r="C79" s="168" t="s">
        <v>191</v>
      </c>
      <c r="D79" s="169" t="s">
        <v>75</v>
      </c>
      <c r="E79" s="170">
        <v>14</v>
      </c>
      <c r="F79" s="170"/>
      <c r="G79" s="171">
        <f t="shared" si="24"/>
        <v>0</v>
      </c>
      <c r="O79" s="165">
        <v>2</v>
      </c>
      <c r="AA79" s="143">
        <v>12</v>
      </c>
      <c r="AB79" s="143">
        <v>0</v>
      </c>
      <c r="AC79" s="143">
        <v>54</v>
      </c>
      <c r="AZ79" s="143">
        <v>1</v>
      </c>
      <c r="BA79" s="143">
        <f t="shared" si="25"/>
        <v>0</v>
      </c>
      <c r="BB79" s="143">
        <f t="shared" si="26"/>
        <v>0</v>
      </c>
      <c r="BC79" s="143">
        <f t="shared" si="27"/>
        <v>0</v>
      </c>
      <c r="BD79" s="143">
        <f t="shared" si="28"/>
        <v>0</v>
      </c>
      <c r="BE79" s="143">
        <f t="shared" si="29"/>
        <v>0</v>
      </c>
      <c r="CA79" s="172">
        <v>12</v>
      </c>
      <c r="CB79" s="172">
        <v>0</v>
      </c>
      <c r="CZ79" s="143">
        <v>0</v>
      </c>
    </row>
    <row r="80" spans="1:104" ht="12.75">
      <c r="A80" s="166">
        <v>52</v>
      </c>
      <c r="B80" s="167" t="s">
        <v>192</v>
      </c>
      <c r="C80" s="168" t="s">
        <v>193</v>
      </c>
      <c r="D80" s="169" t="s">
        <v>161</v>
      </c>
      <c r="E80" s="170">
        <v>50</v>
      </c>
      <c r="F80" s="170"/>
      <c r="G80" s="171">
        <f t="shared" si="24"/>
        <v>0</v>
      </c>
      <c r="O80" s="165">
        <v>2</v>
      </c>
      <c r="AA80" s="143">
        <v>12</v>
      </c>
      <c r="AB80" s="143">
        <v>0</v>
      </c>
      <c r="AC80" s="143">
        <v>75</v>
      </c>
      <c r="AZ80" s="143">
        <v>1</v>
      </c>
      <c r="BA80" s="143">
        <f t="shared" si="25"/>
        <v>0</v>
      </c>
      <c r="BB80" s="143">
        <f t="shared" si="26"/>
        <v>0</v>
      </c>
      <c r="BC80" s="143">
        <f t="shared" si="27"/>
        <v>0</v>
      </c>
      <c r="BD80" s="143">
        <f t="shared" si="28"/>
        <v>0</v>
      </c>
      <c r="BE80" s="143">
        <f t="shared" si="29"/>
        <v>0</v>
      </c>
      <c r="CA80" s="172">
        <v>12</v>
      </c>
      <c r="CB80" s="172">
        <v>0</v>
      </c>
      <c r="CZ80" s="143">
        <v>0</v>
      </c>
    </row>
    <row r="81" spans="1:104" ht="20.25">
      <c r="A81" s="166">
        <v>53</v>
      </c>
      <c r="B81" s="167" t="s">
        <v>194</v>
      </c>
      <c r="C81" s="168" t="s">
        <v>195</v>
      </c>
      <c r="D81" s="169" t="s">
        <v>75</v>
      </c>
      <c r="E81" s="170">
        <v>1</v>
      </c>
      <c r="F81" s="170"/>
      <c r="G81" s="171">
        <f t="shared" si="24"/>
        <v>0</v>
      </c>
      <c r="O81" s="165">
        <v>2</v>
      </c>
      <c r="AA81" s="143">
        <v>12</v>
      </c>
      <c r="AB81" s="143">
        <v>0</v>
      </c>
      <c r="AC81" s="143">
        <v>76</v>
      </c>
      <c r="AZ81" s="143">
        <v>1</v>
      </c>
      <c r="BA81" s="143">
        <f t="shared" si="25"/>
        <v>0</v>
      </c>
      <c r="BB81" s="143">
        <f t="shared" si="26"/>
        <v>0</v>
      </c>
      <c r="BC81" s="143">
        <f t="shared" si="27"/>
        <v>0</v>
      </c>
      <c r="BD81" s="143">
        <f t="shared" si="28"/>
        <v>0</v>
      </c>
      <c r="BE81" s="143">
        <f t="shared" si="29"/>
        <v>0</v>
      </c>
      <c r="CA81" s="172">
        <v>12</v>
      </c>
      <c r="CB81" s="172">
        <v>0</v>
      </c>
      <c r="CZ81" s="143">
        <v>0</v>
      </c>
    </row>
    <row r="82" spans="1:104" ht="12.75">
      <c r="A82" s="166">
        <v>54</v>
      </c>
      <c r="B82" s="167" t="s">
        <v>196</v>
      </c>
      <c r="C82" s="168" t="s">
        <v>197</v>
      </c>
      <c r="D82" s="169" t="s">
        <v>198</v>
      </c>
      <c r="E82" s="170">
        <v>12.1498</v>
      </c>
      <c r="F82" s="170"/>
      <c r="G82" s="171">
        <f t="shared" si="24"/>
        <v>0</v>
      </c>
      <c r="O82" s="165">
        <v>2</v>
      </c>
      <c r="AA82" s="143">
        <v>8</v>
      </c>
      <c r="AB82" s="143">
        <v>0</v>
      </c>
      <c r="AC82" s="143">
        <v>3</v>
      </c>
      <c r="AZ82" s="143">
        <v>1</v>
      </c>
      <c r="BA82" s="143">
        <f t="shared" si="25"/>
        <v>0</v>
      </c>
      <c r="BB82" s="143">
        <f t="shared" si="26"/>
        <v>0</v>
      </c>
      <c r="BC82" s="143">
        <f t="shared" si="27"/>
        <v>0</v>
      </c>
      <c r="BD82" s="143">
        <f t="shared" si="28"/>
        <v>0</v>
      </c>
      <c r="BE82" s="143">
        <f t="shared" si="29"/>
        <v>0</v>
      </c>
      <c r="CA82" s="172">
        <v>8</v>
      </c>
      <c r="CB82" s="172">
        <v>0</v>
      </c>
      <c r="CZ82" s="143">
        <v>0</v>
      </c>
    </row>
    <row r="83" spans="1:104" ht="12.75">
      <c r="A83" s="166">
        <v>55</v>
      </c>
      <c r="B83" s="167" t="s">
        <v>199</v>
      </c>
      <c r="C83" s="168" t="s">
        <v>200</v>
      </c>
      <c r="D83" s="169" t="s">
        <v>198</v>
      </c>
      <c r="E83" s="170">
        <v>48.5992</v>
      </c>
      <c r="F83" s="170"/>
      <c r="G83" s="171">
        <f t="shared" si="24"/>
        <v>0</v>
      </c>
      <c r="O83" s="165">
        <v>2</v>
      </c>
      <c r="AA83" s="143">
        <v>8</v>
      </c>
      <c r="AB83" s="143">
        <v>0</v>
      </c>
      <c r="AC83" s="143">
        <v>3</v>
      </c>
      <c r="AZ83" s="143">
        <v>1</v>
      </c>
      <c r="BA83" s="143">
        <f t="shared" si="25"/>
        <v>0</v>
      </c>
      <c r="BB83" s="143">
        <f t="shared" si="26"/>
        <v>0</v>
      </c>
      <c r="BC83" s="143">
        <f t="shared" si="27"/>
        <v>0</v>
      </c>
      <c r="BD83" s="143">
        <f t="shared" si="28"/>
        <v>0</v>
      </c>
      <c r="BE83" s="143">
        <f t="shared" si="29"/>
        <v>0</v>
      </c>
      <c r="CA83" s="172">
        <v>8</v>
      </c>
      <c r="CB83" s="172">
        <v>0</v>
      </c>
      <c r="CZ83" s="143">
        <v>0</v>
      </c>
    </row>
    <row r="84" spans="1:104" ht="12.75">
      <c r="A84" s="166">
        <v>56</v>
      </c>
      <c r="B84" s="167" t="s">
        <v>201</v>
      </c>
      <c r="C84" s="168" t="s">
        <v>202</v>
      </c>
      <c r="D84" s="169" t="s">
        <v>198</v>
      </c>
      <c r="E84" s="170">
        <v>12.1498</v>
      </c>
      <c r="F84" s="170"/>
      <c r="G84" s="171">
        <f t="shared" si="24"/>
        <v>0</v>
      </c>
      <c r="O84" s="165">
        <v>2</v>
      </c>
      <c r="AA84" s="143">
        <v>8</v>
      </c>
      <c r="AB84" s="143">
        <v>0</v>
      </c>
      <c r="AC84" s="143">
        <v>3</v>
      </c>
      <c r="AZ84" s="143">
        <v>1</v>
      </c>
      <c r="BA84" s="143">
        <f t="shared" si="25"/>
        <v>0</v>
      </c>
      <c r="BB84" s="143">
        <f t="shared" si="26"/>
        <v>0</v>
      </c>
      <c r="BC84" s="143">
        <f t="shared" si="27"/>
        <v>0</v>
      </c>
      <c r="BD84" s="143">
        <f t="shared" si="28"/>
        <v>0</v>
      </c>
      <c r="BE84" s="143">
        <f t="shared" si="29"/>
        <v>0</v>
      </c>
      <c r="CA84" s="172">
        <v>8</v>
      </c>
      <c r="CB84" s="172">
        <v>0</v>
      </c>
      <c r="CZ84" s="143">
        <v>0</v>
      </c>
    </row>
    <row r="85" spans="1:104" ht="12.75">
      <c r="A85" s="166">
        <v>57</v>
      </c>
      <c r="B85" s="167" t="s">
        <v>203</v>
      </c>
      <c r="C85" s="168" t="s">
        <v>204</v>
      </c>
      <c r="D85" s="169" t="s">
        <v>198</v>
      </c>
      <c r="E85" s="170">
        <v>230.8462</v>
      </c>
      <c r="F85" s="170"/>
      <c r="G85" s="171">
        <f t="shared" si="24"/>
        <v>0</v>
      </c>
      <c r="O85" s="165">
        <v>2</v>
      </c>
      <c r="AA85" s="143">
        <v>8</v>
      </c>
      <c r="AB85" s="143">
        <v>0</v>
      </c>
      <c r="AC85" s="143">
        <v>3</v>
      </c>
      <c r="AZ85" s="143">
        <v>1</v>
      </c>
      <c r="BA85" s="143">
        <f t="shared" si="25"/>
        <v>0</v>
      </c>
      <c r="BB85" s="143">
        <f t="shared" si="26"/>
        <v>0</v>
      </c>
      <c r="BC85" s="143">
        <f t="shared" si="27"/>
        <v>0</v>
      </c>
      <c r="BD85" s="143">
        <f t="shared" si="28"/>
        <v>0</v>
      </c>
      <c r="BE85" s="143">
        <f t="shared" si="29"/>
        <v>0</v>
      </c>
      <c r="CA85" s="172">
        <v>8</v>
      </c>
      <c r="CB85" s="172">
        <v>0</v>
      </c>
      <c r="CZ85" s="143">
        <v>0</v>
      </c>
    </row>
    <row r="86" spans="1:104" ht="12.75">
      <c r="A86" s="166">
        <v>58</v>
      </c>
      <c r="B86" s="167" t="s">
        <v>205</v>
      </c>
      <c r="C86" s="168" t="s">
        <v>206</v>
      </c>
      <c r="D86" s="169" t="s">
        <v>198</v>
      </c>
      <c r="E86" s="170">
        <v>12.1498</v>
      </c>
      <c r="F86" s="170"/>
      <c r="G86" s="171">
        <f t="shared" si="24"/>
        <v>0</v>
      </c>
      <c r="O86" s="165">
        <v>2</v>
      </c>
      <c r="AA86" s="143">
        <v>8</v>
      </c>
      <c r="AB86" s="143">
        <v>0</v>
      </c>
      <c r="AC86" s="143">
        <v>3</v>
      </c>
      <c r="AZ86" s="143">
        <v>1</v>
      </c>
      <c r="BA86" s="143">
        <f t="shared" si="25"/>
        <v>0</v>
      </c>
      <c r="BB86" s="143">
        <f t="shared" si="26"/>
        <v>0</v>
      </c>
      <c r="BC86" s="143">
        <f t="shared" si="27"/>
        <v>0</v>
      </c>
      <c r="BD86" s="143">
        <f t="shared" si="28"/>
        <v>0</v>
      </c>
      <c r="BE86" s="143">
        <f t="shared" si="29"/>
        <v>0</v>
      </c>
      <c r="CA86" s="172">
        <v>8</v>
      </c>
      <c r="CB86" s="172">
        <v>0</v>
      </c>
      <c r="CZ86" s="143">
        <v>0</v>
      </c>
    </row>
    <row r="87" spans="1:104" ht="12.75">
      <c r="A87" s="166">
        <v>59</v>
      </c>
      <c r="B87" s="167" t="s">
        <v>207</v>
      </c>
      <c r="C87" s="168" t="s">
        <v>208</v>
      </c>
      <c r="D87" s="169" t="s">
        <v>198</v>
      </c>
      <c r="E87" s="170">
        <v>97.1984</v>
      </c>
      <c r="F87" s="170"/>
      <c r="G87" s="171">
        <f t="shared" si="24"/>
        <v>0</v>
      </c>
      <c r="O87" s="165">
        <v>2</v>
      </c>
      <c r="AA87" s="143">
        <v>8</v>
      </c>
      <c r="AB87" s="143">
        <v>0</v>
      </c>
      <c r="AC87" s="143">
        <v>3</v>
      </c>
      <c r="AZ87" s="143">
        <v>1</v>
      </c>
      <c r="BA87" s="143">
        <f t="shared" si="25"/>
        <v>0</v>
      </c>
      <c r="BB87" s="143">
        <f t="shared" si="26"/>
        <v>0</v>
      </c>
      <c r="BC87" s="143">
        <f t="shared" si="27"/>
        <v>0</v>
      </c>
      <c r="BD87" s="143">
        <f t="shared" si="28"/>
        <v>0</v>
      </c>
      <c r="BE87" s="143">
        <f t="shared" si="29"/>
        <v>0</v>
      </c>
      <c r="CA87" s="172">
        <v>8</v>
      </c>
      <c r="CB87" s="172">
        <v>0</v>
      </c>
      <c r="CZ87" s="143">
        <v>0</v>
      </c>
    </row>
    <row r="88" spans="1:104" ht="12.75">
      <c r="A88" s="166">
        <v>60</v>
      </c>
      <c r="B88" s="167" t="s">
        <v>209</v>
      </c>
      <c r="C88" s="168" t="s">
        <v>210</v>
      </c>
      <c r="D88" s="169" t="s">
        <v>198</v>
      </c>
      <c r="E88" s="170">
        <v>12.1498</v>
      </c>
      <c r="F88" s="170"/>
      <c r="G88" s="171">
        <f t="shared" si="24"/>
        <v>0</v>
      </c>
      <c r="O88" s="165">
        <v>2</v>
      </c>
      <c r="AA88" s="143">
        <v>8</v>
      </c>
      <c r="AB88" s="143">
        <v>0</v>
      </c>
      <c r="AC88" s="143">
        <v>3</v>
      </c>
      <c r="AZ88" s="143">
        <v>1</v>
      </c>
      <c r="BA88" s="143">
        <f t="shared" si="25"/>
        <v>0</v>
      </c>
      <c r="BB88" s="143">
        <f t="shared" si="26"/>
        <v>0</v>
      </c>
      <c r="BC88" s="143">
        <f t="shared" si="27"/>
        <v>0</v>
      </c>
      <c r="BD88" s="143">
        <f t="shared" si="28"/>
        <v>0</v>
      </c>
      <c r="BE88" s="143">
        <f t="shared" si="29"/>
        <v>0</v>
      </c>
      <c r="CA88" s="172">
        <v>8</v>
      </c>
      <c r="CB88" s="172">
        <v>0</v>
      </c>
      <c r="CZ88" s="143">
        <v>0</v>
      </c>
    </row>
    <row r="89" spans="1:57" ht="12.75">
      <c r="A89" s="176"/>
      <c r="B89" s="177" t="s">
        <v>76</v>
      </c>
      <c r="C89" s="178" t="str">
        <f>CONCATENATE(B65," ",C65)</f>
        <v>96 Bourání konstrukcí</v>
      </c>
      <c r="D89" s="179"/>
      <c r="E89" s="180"/>
      <c r="F89" s="181"/>
      <c r="G89" s="182">
        <f>SUM(G65:G88)</f>
        <v>0</v>
      </c>
      <c r="O89" s="165">
        <v>4</v>
      </c>
      <c r="BA89" s="183">
        <f>SUM(BA65:BA88)</f>
        <v>0</v>
      </c>
      <c r="BB89" s="183">
        <f>SUM(BB65:BB88)</f>
        <v>0</v>
      </c>
      <c r="BC89" s="183">
        <f>SUM(BC65:BC88)</f>
        <v>0</v>
      </c>
      <c r="BD89" s="183">
        <f>SUM(BD65:BD88)</f>
        <v>0</v>
      </c>
      <c r="BE89" s="183">
        <f>SUM(BE65:BE88)</f>
        <v>0</v>
      </c>
    </row>
    <row r="90" spans="1:15" ht="12.75">
      <c r="A90" s="158" t="s">
        <v>74</v>
      </c>
      <c r="B90" s="159" t="s">
        <v>211</v>
      </c>
      <c r="C90" s="160" t="s">
        <v>212</v>
      </c>
      <c r="D90" s="161"/>
      <c r="E90" s="162"/>
      <c r="F90" s="162"/>
      <c r="G90" s="163"/>
      <c r="H90" s="164"/>
      <c r="I90" s="164"/>
      <c r="O90" s="165">
        <v>1</v>
      </c>
    </row>
    <row r="91" spans="1:104" ht="20.25">
      <c r="A91" s="166">
        <v>61</v>
      </c>
      <c r="B91" s="167" t="s">
        <v>79</v>
      </c>
      <c r="C91" s="168" t="s">
        <v>213</v>
      </c>
      <c r="D91" s="169" t="s">
        <v>126</v>
      </c>
      <c r="E91" s="170">
        <v>8</v>
      </c>
      <c r="F91" s="170"/>
      <c r="G91" s="171">
        <f>E91*F91</f>
        <v>0</v>
      </c>
      <c r="O91" s="165">
        <v>2</v>
      </c>
      <c r="AA91" s="143">
        <v>12</v>
      </c>
      <c r="AB91" s="143">
        <v>0</v>
      </c>
      <c r="AC91" s="143">
        <v>77</v>
      </c>
      <c r="AZ91" s="143">
        <v>1</v>
      </c>
      <c r="BA91" s="143">
        <f>IF(AZ91=1,G91,0)</f>
        <v>0</v>
      </c>
      <c r="BB91" s="143">
        <f>IF(AZ91=2,G91,0)</f>
        <v>0</v>
      </c>
      <c r="BC91" s="143">
        <f>IF(AZ91=3,G91,0)</f>
        <v>0</v>
      </c>
      <c r="BD91" s="143">
        <f>IF(AZ91=4,G91,0)</f>
        <v>0</v>
      </c>
      <c r="BE91" s="143">
        <f>IF(AZ91=5,G91,0)</f>
        <v>0</v>
      </c>
      <c r="CA91" s="172">
        <v>12</v>
      </c>
      <c r="CB91" s="172">
        <v>0</v>
      </c>
      <c r="CZ91" s="143">
        <v>0</v>
      </c>
    </row>
    <row r="92" spans="1:104" ht="20.25">
      <c r="A92" s="166">
        <v>62</v>
      </c>
      <c r="B92" s="167" t="s">
        <v>214</v>
      </c>
      <c r="C92" s="168" t="s">
        <v>215</v>
      </c>
      <c r="D92" s="169" t="s">
        <v>126</v>
      </c>
      <c r="E92" s="170">
        <v>8</v>
      </c>
      <c r="F92" s="170"/>
      <c r="G92" s="171">
        <f>E92*F92</f>
        <v>0</v>
      </c>
      <c r="O92" s="165">
        <v>2</v>
      </c>
      <c r="AA92" s="143">
        <v>12</v>
      </c>
      <c r="AB92" s="143">
        <v>0</v>
      </c>
      <c r="AC92" s="143">
        <v>78</v>
      </c>
      <c r="AZ92" s="143">
        <v>1</v>
      </c>
      <c r="BA92" s="143">
        <f>IF(AZ92=1,G92,0)</f>
        <v>0</v>
      </c>
      <c r="BB92" s="143">
        <f>IF(AZ92=2,G92,0)</f>
        <v>0</v>
      </c>
      <c r="BC92" s="143">
        <f>IF(AZ92=3,G92,0)</f>
        <v>0</v>
      </c>
      <c r="BD92" s="143">
        <f>IF(AZ92=4,G92,0)</f>
        <v>0</v>
      </c>
      <c r="BE92" s="143">
        <f>IF(AZ92=5,G92,0)</f>
        <v>0</v>
      </c>
      <c r="CA92" s="172">
        <v>12</v>
      </c>
      <c r="CB92" s="172">
        <v>0</v>
      </c>
      <c r="CZ92" s="143">
        <v>0</v>
      </c>
    </row>
    <row r="93" spans="1:104" ht="20.25">
      <c r="A93" s="166">
        <v>63</v>
      </c>
      <c r="B93" s="167" t="s">
        <v>216</v>
      </c>
      <c r="C93" s="168" t="s">
        <v>217</v>
      </c>
      <c r="D93" s="169" t="s">
        <v>75</v>
      </c>
      <c r="E93" s="170">
        <v>4</v>
      </c>
      <c r="F93" s="170"/>
      <c r="G93" s="171">
        <f>E93*F93</f>
        <v>0</v>
      </c>
      <c r="O93" s="165">
        <v>2</v>
      </c>
      <c r="AA93" s="143">
        <v>12</v>
      </c>
      <c r="AB93" s="143">
        <v>0</v>
      </c>
      <c r="AC93" s="143">
        <v>79</v>
      </c>
      <c r="AZ93" s="143">
        <v>1</v>
      </c>
      <c r="BA93" s="143">
        <f>IF(AZ93=1,G93,0)</f>
        <v>0</v>
      </c>
      <c r="BB93" s="143">
        <f>IF(AZ93=2,G93,0)</f>
        <v>0</v>
      </c>
      <c r="BC93" s="143">
        <f>IF(AZ93=3,G93,0)</f>
        <v>0</v>
      </c>
      <c r="BD93" s="143">
        <f>IF(AZ93=4,G93,0)</f>
        <v>0</v>
      </c>
      <c r="BE93" s="143">
        <f>IF(AZ93=5,G93,0)</f>
        <v>0</v>
      </c>
      <c r="CA93" s="172">
        <v>12</v>
      </c>
      <c r="CB93" s="172">
        <v>0</v>
      </c>
      <c r="CZ93" s="143">
        <v>0</v>
      </c>
    </row>
    <row r="94" spans="1:15" ht="12.75">
      <c r="A94" s="173"/>
      <c r="B94" s="174"/>
      <c r="C94" s="226" t="s">
        <v>218</v>
      </c>
      <c r="D94" s="227"/>
      <c r="E94" s="227"/>
      <c r="F94" s="227"/>
      <c r="G94" s="228"/>
      <c r="L94" s="175" t="s">
        <v>218</v>
      </c>
      <c r="O94" s="165">
        <v>3</v>
      </c>
    </row>
    <row r="95" spans="1:104" ht="20.25">
      <c r="A95" s="166">
        <v>64</v>
      </c>
      <c r="B95" s="167" t="s">
        <v>219</v>
      </c>
      <c r="C95" s="168" t="s">
        <v>220</v>
      </c>
      <c r="D95" s="169" t="s">
        <v>75</v>
      </c>
      <c r="E95" s="170">
        <v>4</v>
      </c>
      <c r="F95" s="170"/>
      <c r="G95" s="171">
        <f>E95*F95</f>
        <v>0</v>
      </c>
      <c r="O95" s="165">
        <v>2</v>
      </c>
      <c r="AA95" s="143">
        <v>12</v>
      </c>
      <c r="AB95" s="143">
        <v>0</v>
      </c>
      <c r="AC95" s="143">
        <v>80</v>
      </c>
      <c r="AZ95" s="143">
        <v>1</v>
      </c>
      <c r="BA95" s="143">
        <f>IF(AZ95=1,G95,0)</f>
        <v>0</v>
      </c>
      <c r="BB95" s="143">
        <f>IF(AZ95=2,G95,0)</f>
        <v>0</v>
      </c>
      <c r="BC95" s="143">
        <f>IF(AZ95=3,G95,0)</f>
        <v>0</v>
      </c>
      <c r="BD95" s="143">
        <f>IF(AZ95=4,G95,0)</f>
        <v>0</v>
      </c>
      <c r="BE95" s="143">
        <f>IF(AZ95=5,G95,0)</f>
        <v>0</v>
      </c>
      <c r="CA95" s="172">
        <v>12</v>
      </c>
      <c r="CB95" s="172">
        <v>0</v>
      </c>
      <c r="CZ95" s="143">
        <v>0</v>
      </c>
    </row>
    <row r="96" spans="1:57" ht="12.75">
      <c r="A96" s="176"/>
      <c r="B96" s="177" t="s">
        <v>76</v>
      </c>
      <c r="C96" s="178" t="str">
        <f>CONCATENATE(B90," ",C90)</f>
        <v>98Z Ostatní práce a dodávky - komíny</v>
      </c>
      <c r="D96" s="179"/>
      <c r="E96" s="180"/>
      <c r="F96" s="181"/>
      <c r="G96" s="182">
        <f>SUM(G90:G95)</f>
        <v>0</v>
      </c>
      <c r="O96" s="165">
        <v>4</v>
      </c>
      <c r="BA96" s="183">
        <f>SUM(BA90:BA95)</f>
        <v>0</v>
      </c>
      <c r="BB96" s="183">
        <f>SUM(BB90:BB95)</f>
        <v>0</v>
      </c>
      <c r="BC96" s="183">
        <f>SUM(BC90:BC95)</f>
        <v>0</v>
      </c>
      <c r="BD96" s="183">
        <f>SUM(BD90:BD95)</f>
        <v>0</v>
      </c>
      <c r="BE96" s="183">
        <f>SUM(BE90:BE95)</f>
        <v>0</v>
      </c>
    </row>
    <row r="97" spans="1:15" ht="12.75">
      <c r="A97" s="158" t="s">
        <v>74</v>
      </c>
      <c r="B97" s="159" t="s">
        <v>221</v>
      </c>
      <c r="C97" s="160" t="s">
        <v>222</v>
      </c>
      <c r="D97" s="161"/>
      <c r="E97" s="162"/>
      <c r="F97" s="162"/>
      <c r="G97" s="163"/>
      <c r="H97" s="164"/>
      <c r="I97" s="164"/>
      <c r="O97" s="165">
        <v>1</v>
      </c>
    </row>
    <row r="98" spans="1:104" ht="12.75">
      <c r="A98" s="166">
        <v>65</v>
      </c>
      <c r="B98" s="167" t="s">
        <v>223</v>
      </c>
      <c r="C98" s="168" t="s">
        <v>224</v>
      </c>
      <c r="D98" s="169" t="s">
        <v>198</v>
      </c>
      <c r="E98" s="170">
        <v>10.30224</v>
      </c>
      <c r="F98" s="170"/>
      <c r="G98" s="171">
        <f>E98*F98</f>
        <v>0</v>
      </c>
      <c r="O98" s="165">
        <v>2</v>
      </c>
      <c r="AA98" s="143">
        <v>7</v>
      </c>
      <c r="AB98" s="143">
        <v>1</v>
      </c>
      <c r="AC98" s="143">
        <v>2</v>
      </c>
      <c r="AZ98" s="143">
        <v>1</v>
      </c>
      <c r="BA98" s="143">
        <f>IF(AZ98=1,G98,0)</f>
        <v>0</v>
      </c>
      <c r="BB98" s="143">
        <f>IF(AZ98=2,G98,0)</f>
        <v>0</v>
      </c>
      <c r="BC98" s="143">
        <f>IF(AZ98=3,G98,0)</f>
        <v>0</v>
      </c>
      <c r="BD98" s="143">
        <f>IF(AZ98=4,G98,0)</f>
        <v>0</v>
      </c>
      <c r="BE98" s="143">
        <f>IF(AZ98=5,G98,0)</f>
        <v>0</v>
      </c>
      <c r="CA98" s="172">
        <v>7</v>
      </c>
      <c r="CB98" s="172">
        <v>1</v>
      </c>
      <c r="CZ98" s="143">
        <v>0</v>
      </c>
    </row>
    <row r="99" spans="1:57" ht="12.75">
      <c r="A99" s="176"/>
      <c r="B99" s="177" t="s">
        <v>76</v>
      </c>
      <c r="C99" s="178" t="str">
        <f>CONCATENATE(B97," ",C97)</f>
        <v>99 Staveništní přesun hmot</v>
      </c>
      <c r="D99" s="179"/>
      <c r="E99" s="180"/>
      <c r="F99" s="181"/>
      <c r="G99" s="182">
        <f>SUM(G97:G98)</f>
        <v>0</v>
      </c>
      <c r="O99" s="165">
        <v>4</v>
      </c>
      <c r="BA99" s="183">
        <f>SUM(BA97:BA98)</f>
        <v>0</v>
      </c>
      <c r="BB99" s="183">
        <f>SUM(BB97:BB98)</f>
        <v>0</v>
      </c>
      <c r="BC99" s="183">
        <f>SUM(BC97:BC98)</f>
        <v>0</v>
      </c>
      <c r="BD99" s="183">
        <f>SUM(BD97:BD98)</f>
        <v>0</v>
      </c>
      <c r="BE99" s="183">
        <f>SUM(BE97:BE98)</f>
        <v>0</v>
      </c>
    </row>
    <row r="100" spans="1:15" ht="12.75">
      <c r="A100" s="158" t="s">
        <v>74</v>
      </c>
      <c r="B100" s="159" t="s">
        <v>225</v>
      </c>
      <c r="C100" s="160" t="s">
        <v>226</v>
      </c>
      <c r="D100" s="161"/>
      <c r="E100" s="162"/>
      <c r="F100" s="162"/>
      <c r="G100" s="163"/>
      <c r="H100" s="164"/>
      <c r="I100" s="164"/>
      <c r="O100" s="165">
        <v>1</v>
      </c>
    </row>
    <row r="101" spans="1:104" ht="12.75">
      <c r="A101" s="166">
        <v>66</v>
      </c>
      <c r="B101" s="167" t="s">
        <v>227</v>
      </c>
      <c r="C101" s="168" t="s">
        <v>228</v>
      </c>
      <c r="D101" s="169" t="s">
        <v>94</v>
      </c>
      <c r="E101" s="170">
        <v>18.6</v>
      </c>
      <c r="F101" s="170"/>
      <c r="G101" s="171">
        <f>E101*F101</f>
        <v>0</v>
      </c>
      <c r="O101" s="165">
        <v>2</v>
      </c>
      <c r="AA101" s="143">
        <v>1</v>
      </c>
      <c r="AB101" s="143">
        <v>7</v>
      </c>
      <c r="AC101" s="143">
        <v>7</v>
      </c>
      <c r="AZ101" s="143">
        <v>2</v>
      </c>
      <c r="BA101" s="143">
        <f>IF(AZ101=1,G101,0)</f>
        <v>0</v>
      </c>
      <c r="BB101" s="143">
        <f>IF(AZ101=2,G101,0)</f>
        <v>0</v>
      </c>
      <c r="BC101" s="143">
        <f>IF(AZ101=3,G101,0)</f>
        <v>0</v>
      </c>
      <c r="BD101" s="143">
        <f>IF(AZ101=4,G101,0)</f>
        <v>0</v>
      </c>
      <c r="BE101" s="143">
        <f>IF(AZ101=5,G101,0)</f>
        <v>0</v>
      </c>
      <c r="CA101" s="172">
        <v>1</v>
      </c>
      <c r="CB101" s="172">
        <v>7</v>
      </c>
      <c r="CZ101" s="143">
        <v>0.0035</v>
      </c>
    </row>
    <row r="102" spans="1:104" ht="12.75">
      <c r="A102" s="166">
        <v>67</v>
      </c>
      <c r="B102" s="167" t="s">
        <v>229</v>
      </c>
      <c r="C102" s="168" t="s">
        <v>230</v>
      </c>
      <c r="D102" s="169" t="s">
        <v>126</v>
      </c>
      <c r="E102" s="170">
        <v>23.8</v>
      </c>
      <c r="F102" s="170"/>
      <c r="G102" s="171">
        <f>E102*F102</f>
        <v>0</v>
      </c>
      <c r="O102" s="165">
        <v>2</v>
      </c>
      <c r="AA102" s="143">
        <v>1</v>
      </c>
      <c r="AB102" s="143">
        <v>7</v>
      </c>
      <c r="AC102" s="143">
        <v>7</v>
      </c>
      <c r="AZ102" s="143">
        <v>2</v>
      </c>
      <c r="BA102" s="143">
        <f>IF(AZ102=1,G102,0)</f>
        <v>0</v>
      </c>
      <c r="BB102" s="143">
        <f>IF(AZ102=2,G102,0)</f>
        <v>0</v>
      </c>
      <c r="BC102" s="143">
        <f>IF(AZ102=3,G102,0)</f>
        <v>0</v>
      </c>
      <c r="BD102" s="143">
        <f>IF(AZ102=4,G102,0)</f>
        <v>0</v>
      </c>
      <c r="BE102" s="143">
        <f>IF(AZ102=5,G102,0)</f>
        <v>0</v>
      </c>
      <c r="CA102" s="172">
        <v>1</v>
      </c>
      <c r="CB102" s="172">
        <v>7</v>
      </c>
      <c r="CZ102" s="143">
        <v>0</v>
      </c>
    </row>
    <row r="103" spans="1:104" ht="12.75">
      <c r="A103" s="166">
        <v>68</v>
      </c>
      <c r="B103" s="167" t="s">
        <v>231</v>
      </c>
      <c r="C103" s="168" t="s">
        <v>232</v>
      </c>
      <c r="D103" s="169" t="s">
        <v>62</v>
      </c>
      <c r="E103" s="170">
        <v>108.187</v>
      </c>
      <c r="F103" s="170"/>
      <c r="G103" s="171">
        <f>E103*F103</f>
        <v>0</v>
      </c>
      <c r="O103" s="165">
        <v>2</v>
      </c>
      <c r="AA103" s="143">
        <v>7</v>
      </c>
      <c r="AB103" s="143">
        <v>1002</v>
      </c>
      <c r="AC103" s="143">
        <v>5</v>
      </c>
      <c r="AZ103" s="143">
        <v>2</v>
      </c>
      <c r="BA103" s="143">
        <f>IF(AZ103=1,G103,0)</f>
        <v>0</v>
      </c>
      <c r="BB103" s="143">
        <f>IF(AZ103=2,G103,0)</f>
        <v>0</v>
      </c>
      <c r="BC103" s="143">
        <f>IF(AZ103=3,G103,0)</f>
        <v>0</v>
      </c>
      <c r="BD103" s="143">
        <f>IF(AZ103=4,G103,0)</f>
        <v>0</v>
      </c>
      <c r="BE103" s="143">
        <f>IF(AZ103=5,G103,0)</f>
        <v>0</v>
      </c>
      <c r="CA103" s="172">
        <v>7</v>
      </c>
      <c r="CB103" s="172">
        <v>1002</v>
      </c>
      <c r="CZ103" s="143">
        <v>0</v>
      </c>
    </row>
    <row r="104" spans="1:57" ht="12.75">
      <c r="A104" s="176"/>
      <c r="B104" s="177" t="s">
        <v>76</v>
      </c>
      <c r="C104" s="178" t="str">
        <f>CONCATENATE(B100," ",C100)</f>
        <v>711 Izolace proti vodě</v>
      </c>
      <c r="D104" s="179"/>
      <c r="E104" s="180"/>
      <c r="F104" s="181"/>
      <c r="G104" s="182">
        <f>SUM(G100:G103)</f>
        <v>0</v>
      </c>
      <c r="O104" s="165">
        <v>4</v>
      </c>
      <c r="BA104" s="183">
        <f>SUM(BA100:BA103)</f>
        <v>0</v>
      </c>
      <c r="BB104" s="183">
        <f>SUM(BB100:BB103)</f>
        <v>0</v>
      </c>
      <c r="BC104" s="183">
        <f>SUM(BC100:BC103)</f>
        <v>0</v>
      </c>
      <c r="BD104" s="183">
        <f>SUM(BD100:BD103)</f>
        <v>0</v>
      </c>
      <c r="BE104" s="183">
        <f>SUM(BE100:BE103)</f>
        <v>0</v>
      </c>
    </row>
    <row r="105" spans="1:15" ht="12.75">
      <c r="A105" s="158" t="s">
        <v>74</v>
      </c>
      <c r="B105" s="159" t="s">
        <v>233</v>
      </c>
      <c r="C105" s="160" t="s">
        <v>234</v>
      </c>
      <c r="D105" s="161"/>
      <c r="E105" s="162"/>
      <c r="F105" s="162"/>
      <c r="G105" s="163"/>
      <c r="H105" s="164"/>
      <c r="I105" s="164"/>
      <c r="O105" s="165">
        <v>1</v>
      </c>
    </row>
    <row r="106" spans="1:104" ht="12.75">
      <c r="A106" s="166">
        <v>69</v>
      </c>
      <c r="B106" s="167" t="s">
        <v>235</v>
      </c>
      <c r="C106" s="168" t="s">
        <v>236</v>
      </c>
      <c r="D106" s="169" t="s">
        <v>237</v>
      </c>
      <c r="E106" s="170">
        <v>1</v>
      </c>
      <c r="F106" s="170"/>
      <c r="G106" s="171">
        <f>E106*F106</f>
        <v>0</v>
      </c>
      <c r="O106" s="165">
        <v>2</v>
      </c>
      <c r="AA106" s="143">
        <v>12</v>
      </c>
      <c r="AB106" s="143">
        <v>0</v>
      </c>
      <c r="AC106" s="143">
        <v>85</v>
      </c>
      <c r="AZ106" s="143">
        <v>2</v>
      </c>
      <c r="BA106" s="143">
        <f>IF(AZ106=1,G106,0)</f>
        <v>0</v>
      </c>
      <c r="BB106" s="143">
        <f>IF(AZ106=2,G106,0)</f>
        <v>0</v>
      </c>
      <c r="BC106" s="143">
        <f>IF(AZ106=3,G106,0)</f>
        <v>0</v>
      </c>
      <c r="BD106" s="143">
        <f>IF(AZ106=4,G106,0)</f>
        <v>0</v>
      </c>
      <c r="BE106" s="143">
        <f>IF(AZ106=5,G106,0)</f>
        <v>0</v>
      </c>
      <c r="CA106" s="172">
        <v>12</v>
      </c>
      <c r="CB106" s="172">
        <v>0</v>
      </c>
      <c r="CZ106" s="143">
        <v>0</v>
      </c>
    </row>
    <row r="107" spans="1:57" ht="12.75">
      <c r="A107" s="176"/>
      <c r="B107" s="177" t="s">
        <v>76</v>
      </c>
      <c r="C107" s="178" t="str">
        <f>CONCATENATE(B105," ",C105)</f>
        <v>720 Zdravotechnická instalace</v>
      </c>
      <c r="D107" s="179"/>
      <c r="E107" s="180"/>
      <c r="F107" s="181"/>
      <c r="G107" s="182">
        <f>SUM(G105:G106)</f>
        <v>0</v>
      </c>
      <c r="O107" s="165">
        <v>4</v>
      </c>
      <c r="BA107" s="183">
        <f>SUM(BA105:BA106)</f>
        <v>0</v>
      </c>
      <c r="BB107" s="183">
        <f>SUM(BB105:BB106)</f>
        <v>0</v>
      </c>
      <c r="BC107" s="183">
        <f>SUM(BC105:BC106)</f>
        <v>0</v>
      </c>
      <c r="BD107" s="183">
        <f>SUM(BD105:BD106)</f>
        <v>0</v>
      </c>
      <c r="BE107" s="183">
        <f>SUM(BE105:BE106)</f>
        <v>0</v>
      </c>
    </row>
    <row r="108" spans="1:15" ht="12.75">
      <c r="A108" s="158" t="s">
        <v>74</v>
      </c>
      <c r="B108" s="159" t="s">
        <v>238</v>
      </c>
      <c r="C108" s="160" t="s">
        <v>239</v>
      </c>
      <c r="D108" s="161"/>
      <c r="E108" s="162"/>
      <c r="F108" s="162"/>
      <c r="G108" s="163"/>
      <c r="H108" s="164"/>
      <c r="I108" s="164"/>
      <c r="O108" s="165">
        <v>1</v>
      </c>
    </row>
    <row r="109" spans="1:104" ht="12.75">
      <c r="A109" s="166">
        <v>70</v>
      </c>
      <c r="B109" s="167" t="s">
        <v>240</v>
      </c>
      <c r="C109" s="168" t="s">
        <v>241</v>
      </c>
      <c r="D109" s="169" t="s">
        <v>237</v>
      </c>
      <c r="E109" s="170">
        <v>1</v>
      </c>
      <c r="F109" s="170"/>
      <c r="G109" s="197">
        <f>E109*F109</f>
        <v>0</v>
      </c>
      <c r="O109" s="165">
        <v>2</v>
      </c>
      <c r="AA109" s="143">
        <v>12</v>
      </c>
      <c r="AB109" s="143">
        <v>0</v>
      </c>
      <c r="AC109" s="143">
        <v>86</v>
      </c>
      <c r="AZ109" s="143">
        <v>2</v>
      </c>
      <c r="BA109" s="143">
        <f>IF(AZ109=1,G109,0)</f>
        <v>0</v>
      </c>
      <c r="BB109" s="143">
        <f>IF(AZ109=2,G109,0)</f>
        <v>0</v>
      </c>
      <c r="BC109" s="143">
        <f>IF(AZ109=3,G109,0)</f>
        <v>0</v>
      </c>
      <c r="BD109" s="143">
        <f>IF(AZ109=4,G109,0)</f>
        <v>0</v>
      </c>
      <c r="BE109" s="143">
        <f>IF(AZ109=5,G109,0)</f>
        <v>0</v>
      </c>
      <c r="CA109" s="172">
        <v>12</v>
      </c>
      <c r="CB109" s="172">
        <v>0</v>
      </c>
      <c r="CZ109" s="143">
        <v>0</v>
      </c>
    </row>
    <row r="110" spans="1:57" ht="12.75">
      <c r="A110" s="176"/>
      <c r="B110" s="177" t="s">
        <v>76</v>
      </c>
      <c r="C110" s="178" t="str">
        <f>CONCATENATE(B108," ",C108)</f>
        <v>723 Vnitřní plynovod</v>
      </c>
      <c r="D110" s="179"/>
      <c r="E110" s="180"/>
      <c r="F110" s="181"/>
      <c r="G110" s="182">
        <f>SUM(G108:G109)</f>
        <v>0</v>
      </c>
      <c r="O110" s="165">
        <v>4</v>
      </c>
      <c r="BA110" s="183">
        <f>SUM(BA108:BA109)</f>
        <v>0</v>
      </c>
      <c r="BB110" s="183">
        <f>SUM(BB108:BB109)</f>
        <v>0</v>
      </c>
      <c r="BC110" s="183">
        <f>SUM(BC108:BC109)</f>
        <v>0</v>
      </c>
      <c r="BD110" s="183">
        <f>SUM(BD108:BD109)</f>
        <v>0</v>
      </c>
      <c r="BE110" s="183">
        <f>SUM(BE108:BE109)</f>
        <v>0</v>
      </c>
    </row>
    <row r="111" spans="1:15" ht="12.75">
      <c r="A111" s="158" t="s">
        <v>74</v>
      </c>
      <c r="B111" s="159" t="s">
        <v>242</v>
      </c>
      <c r="C111" s="160" t="s">
        <v>243</v>
      </c>
      <c r="D111" s="161"/>
      <c r="E111" s="162"/>
      <c r="F111" s="162"/>
      <c r="G111" s="163"/>
      <c r="H111" s="164"/>
      <c r="I111" s="164"/>
      <c r="O111" s="165">
        <v>1</v>
      </c>
    </row>
    <row r="112" spans="1:104" ht="12.75">
      <c r="A112" s="166">
        <v>71</v>
      </c>
      <c r="B112" s="167" t="s">
        <v>242</v>
      </c>
      <c r="C112" s="168" t="s">
        <v>244</v>
      </c>
      <c r="D112" s="169" t="s">
        <v>237</v>
      </c>
      <c r="E112" s="170">
        <v>1</v>
      </c>
      <c r="F112" s="170"/>
      <c r="G112" s="197">
        <f>E112*F112</f>
        <v>0</v>
      </c>
      <c r="O112" s="165">
        <v>2</v>
      </c>
      <c r="AA112" s="143">
        <v>12</v>
      </c>
      <c r="AB112" s="143">
        <v>0</v>
      </c>
      <c r="AC112" s="143">
        <v>84</v>
      </c>
      <c r="AZ112" s="143">
        <v>2</v>
      </c>
      <c r="BA112" s="143">
        <f>IF(AZ112=1,G112,0)</f>
        <v>0</v>
      </c>
      <c r="BB112" s="143">
        <f>IF(AZ112=2,G112,0)</f>
        <v>0</v>
      </c>
      <c r="BC112" s="143">
        <f>IF(AZ112=3,G112,0)</f>
        <v>0</v>
      </c>
      <c r="BD112" s="143">
        <f>IF(AZ112=4,G112,0)</f>
        <v>0</v>
      </c>
      <c r="BE112" s="143">
        <f>IF(AZ112=5,G112,0)</f>
        <v>0</v>
      </c>
      <c r="CA112" s="172">
        <v>12</v>
      </c>
      <c r="CB112" s="172">
        <v>0</v>
      </c>
      <c r="CZ112" s="143">
        <v>0</v>
      </c>
    </row>
    <row r="113" spans="1:57" ht="12.75">
      <c r="A113" s="176"/>
      <c r="B113" s="177" t="s">
        <v>76</v>
      </c>
      <c r="C113" s="178" t="str">
        <f>CONCATENATE(B111," ",C111)</f>
        <v>730 Ústřední vytápění</v>
      </c>
      <c r="D113" s="179"/>
      <c r="E113" s="180"/>
      <c r="F113" s="181"/>
      <c r="G113" s="182">
        <f>SUM(G111:G112)</f>
        <v>0</v>
      </c>
      <c r="O113" s="165">
        <v>4</v>
      </c>
      <c r="BA113" s="183">
        <f>SUM(BA111:BA112)</f>
        <v>0</v>
      </c>
      <c r="BB113" s="183">
        <f>SUM(BB111:BB112)</f>
        <v>0</v>
      </c>
      <c r="BC113" s="183">
        <f>SUM(BC111:BC112)</f>
        <v>0</v>
      </c>
      <c r="BD113" s="183">
        <f>SUM(BD111:BD112)</f>
        <v>0</v>
      </c>
      <c r="BE113" s="183">
        <f>SUM(BE111:BE112)</f>
        <v>0</v>
      </c>
    </row>
    <row r="114" spans="1:15" ht="12.75">
      <c r="A114" s="158" t="s">
        <v>74</v>
      </c>
      <c r="B114" s="159" t="s">
        <v>245</v>
      </c>
      <c r="C114" s="160" t="s">
        <v>246</v>
      </c>
      <c r="D114" s="161"/>
      <c r="E114" s="162"/>
      <c r="F114" s="162"/>
      <c r="G114" s="163"/>
      <c r="H114" s="164"/>
      <c r="I114" s="164"/>
      <c r="O114" s="165">
        <v>1</v>
      </c>
    </row>
    <row r="115" spans="1:104" ht="12.75">
      <c r="A115" s="166">
        <v>72</v>
      </c>
      <c r="B115" s="167" t="s">
        <v>247</v>
      </c>
      <c r="C115" s="168" t="s">
        <v>248</v>
      </c>
      <c r="D115" s="169" t="s">
        <v>126</v>
      </c>
      <c r="E115" s="170">
        <v>22</v>
      </c>
      <c r="F115" s="170"/>
      <c r="G115" s="171">
        <f aca="true" t="shared" si="30" ref="G115:G121">E115*F115</f>
        <v>0</v>
      </c>
      <c r="O115" s="165">
        <v>2</v>
      </c>
      <c r="AA115" s="143">
        <v>1</v>
      </c>
      <c r="AB115" s="143">
        <v>7</v>
      </c>
      <c r="AC115" s="143">
        <v>7</v>
      </c>
      <c r="AZ115" s="143">
        <v>2</v>
      </c>
      <c r="BA115" s="143">
        <f aca="true" t="shared" si="31" ref="BA115:BA121">IF(AZ115=1,G115,0)</f>
        <v>0</v>
      </c>
      <c r="BB115" s="143">
        <f aca="true" t="shared" si="32" ref="BB115:BB121">IF(AZ115=2,G115,0)</f>
        <v>0</v>
      </c>
      <c r="BC115" s="143">
        <f aca="true" t="shared" si="33" ref="BC115:BC121">IF(AZ115=3,G115,0)</f>
        <v>0</v>
      </c>
      <c r="BD115" s="143">
        <f aca="true" t="shared" si="34" ref="BD115:BD121">IF(AZ115=4,G115,0)</f>
        <v>0</v>
      </c>
      <c r="BE115" s="143">
        <f aca="true" t="shared" si="35" ref="BE115:BE121">IF(AZ115=5,G115,0)</f>
        <v>0</v>
      </c>
      <c r="CA115" s="172">
        <v>1</v>
      </c>
      <c r="CB115" s="172">
        <v>7</v>
      </c>
      <c r="CZ115" s="143">
        <v>0.00062</v>
      </c>
    </row>
    <row r="116" spans="1:104" ht="12.75">
      <c r="A116" s="166">
        <v>73</v>
      </c>
      <c r="B116" s="167" t="s">
        <v>249</v>
      </c>
      <c r="C116" s="168" t="s">
        <v>250</v>
      </c>
      <c r="D116" s="169" t="s">
        <v>126</v>
      </c>
      <c r="E116" s="170">
        <v>22</v>
      </c>
      <c r="F116" s="170"/>
      <c r="G116" s="171">
        <f t="shared" si="30"/>
        <v>0</v>
      </c>
      <c r="O116" s="165">
        <v>2</v>
      </c>
      <c r="AA116" s="143">
        <v>1</v>
      </c>
      <c r="AB116" s="143">
        <v>7</v>
      </c>
      <c r="AC116" s="143">
        <v>7</v>
      </c>
      <c r="AZ116" s="143">
        <v>2</v>
      </c>
      <c r="BA116" s="143">
        <f t="shared" si="31"/>
        <v>0</v>
      </c>
      <c r="BB116" s="143">
        <f t="shared" si="32"/>
        <v>0</v>
      </c>
      <c r="BC116" s="143">
        <f t="shared" si="33"/>
        <v>0</v>
      </c>
      <c r="BD116" s="143">
        <f t="shared" si="34"/>
        <v>0</v>
      </c>
      <c r="BE116" s="143">
        <f t="shared" si="35"/>
        <v>0</v>
      </c>
      <c r="CA116" s="172">
        <v>1</v>
      </c>
      <c r="CB116" s="172">
        <v>7</v>
      </c>
      <c r="CZ116" s="143">
        <v>0</v>
      </c>
    </row>
    <row r="117" spans="1:104" ht="12.75">
      <c r="A117" s="166">
        <v>74</v>
      </c>
      <c r="B117" s="167" t="s">
        <v>251</v>
      </c>
      <c r="C117" s="168" t="s">
        <v>252</v>
      </c>
      <c r="D117" s="169" t="s">
        <v>94</v>
      </c>
      <c r="E117" s="170">
        <v>16.4</v>
      </c>
      <c r="F117" s="170"/>
      <c r="G117" s="171">
        <f t="shared" si="30"/>
        <v>0</v>
      </c>
      <c r="O117" s="165">
        <v>2</v>
      </c>
      <c r="AA117" s="143">
        <v>1</v>
      </c>
      <c r="AB117" s="143">
        <v>7</v>
      </c>
      <c r="AC117" s="143">
        <v>7</v>
      </c>
      <c r="AZ117" s="143">
        <v>2</v>
      </c>
      <c r="BA117" s="143">
        <f t="shared" si="31"/>
        <v>0</v>
      </c>
      <c r="BB117" s="143">
        <f t="shared" si="32"/>
        <v>0</v>
      </c>
      <c r="BC117" s="143">
        <f t="shared" si="33"/>
        <v>0</v>
      </c>
      <c r="BD117" s="143">
        <f t="shared" si="34"/>
        <v>0</v>
      </c>
      <c r="BE117" s="143">
        <f t="shared" si="35"/>
        <v>0</v>
      </c>
      <c r="CA117" s="172">
        <v>1</v>
      </c>
      <c r="CB117" s="172">
        <v>7</v>
      </c>
      <c r="CZ117" s="143">
        <v>0.0035</v>
      </c>
    </row>
    <row r="118" spans="1:104" ht="12.75">
      <c r="A118" s="166">
        <v>75</v>
      </c>
      <c r="B118" s="167" t="s">
        <v>253</v>
      </c>
      <c r="C118" s="168" t="s">
        <v>254</v>
      </c>
      <c r="D118" s="169" t="s">
        <v>94</v>
      </c>
      <c r="E118" s="170">
        <v>16.4</v>
      </c>
      <c r="F118" s="170"/>
      <c r="G118" s="171">
        <f t="shared" si="30"/>
        <v>0</v>
      </c>
      <c r="O118" s="165">
        <v>2</v>
      </c>
      <c r="AA118" s="143">
        <v>1</v>
      </c>
      <c r="AB118" s="143">
        <v>7</v>
      </c>
      <c r="AC118" s="143">
        <v>7</v>
      </c>
      <c r="AZ118" s="143">
        <v>2</v>
      </c>
      <c r="BA118" s="143">
        <f t="shared" si="31"/>
        <v>0</v>
      </c>
      <c r="BB118" s="143">
        <f t="shared" si="32"/>
        <v>0</v>
      </c>
      <c r="BC118" s="143">
        <f t="shared" si="33"/>
        <v>0</v>
      </c>
      <c r="BD118" s="143">
        <f t="shared" si="34"/>
        <v>0</v>
      </c>
      <c r="BE118" s="143">
        <f t="shared" si="35"/>
        <v>0</v>
      </c>
      <c r="CA118" s="172">
        <v>1</v>
      </c>
      <c r="CB118" s="172">
        <v>7</v>
      </c>
      <c r="CZ118" s="143">
        <v>0</v>
      </c>
    </row>
    <row r="119" spans="1:104" ht="12.75">
      <c r="A119" s="166">
        <v>76</v>
      </c>
      <c r="B119" s="167" t="s">
        <v>255</v>
      </c>
      <c r="C119" s="168" t="s">
        <v>256</v>
      </c>
      <c r="D119" s="169" t="s">
        <v>126</v>
      </c>
      <c r="E119" s="170">
        <v>23</v>
      </c>
      <c r="F119" s="170"/>
      <c r="G119" s="171">
        <f t="shared" si="30"/>
        <v>0</v>
      </c>
      <c r="O119" s="165">
        <v>2</v>
      </c>
      <c r="AA119" s="143">
        <v>1</v>
      </c>
      <c r="AB119" s="143">
        <v>7</v>
      </c>
      <c r="AC119" s="143">
        <v>7</v>
      </c>
      <c r="AZ119" s="143">
        <v>2</v>
      </c>
      <c r="BA119" s="143">
        <f t="shared" si="31"/>
        <v>0</v>
      </c>
      <c r="BB119" s="143">
        <f t="shared" si="32"/>
        <v>0</v>
      </c>
      <c r="BC119" s="143">
        <f t="shared" si="33"/>
        <v>0</v>
      </c>
      <c r="BD119" s="143">
        <f t="shared" si="34"/>
        <v>0</v>
      </c>
      <c r="BE119" s="143">
        <f t="shared" si="35"/>
        <v>0</v>
      </c>
      <c r="CA119" s="172">
        <v>1</v>
      </c>
      <c r="CB119" s="172">
        <v>7</v>
      </c>
      <c r="CZ119" s="143">
        <v>0.00026</v>
      </c>
    </row>
    <row r="120" spans="1:104" ht="12.75">
      <c r="A120" s="166">
        <v>77</v>
      </c>
      <c r="B120" s="167" t="s">
        <v>257</v>
      </c>
      <c r="C120" s="168" t="s">
        <v>258</v>
      </c>
      <c r="D120" s="169" t="s">
        <v>94</v>
      </c>
      <c r="E120" s="170">
        <v>20</v>
      </c>
      <c r="F120" s="170"/>
      <c r="G120" s="171">
        <f t="shared" si="30"/>
        <v>0</v>
      </c>
      <c r="O120" s="165">
        <v>2</v>
      </c>
      <c r="AA120" s="143">
        <v>12</v>
      </c>
      <c r="AB120" s="143">
        <v>0</v>
      </c>
      <c r="AC120" s="143">
        <v>35</v>
      </c>
      <c r="AZ120" s="143">
        <v>2</v>
      </c>
      <c r="BA120" s="143">
        <f t="shared" si="31"/>
        <v>0</v>
      </c>
      <c r="BB120" s="143">
        <f t="shared" si="32"/>
        <v>0</v>
      </c>
      <c r="BC120" s="143">
        <f t="shared" si="33"/>
        <v>0</v>
      </c>
      <c r="BD120" s="143">
        <f t="shared" si="34"/>
        <v>0</v>
      </c>
      <c r="BE120" s="143">
        <f t="shared" si="35"/>
        <v>0</v>
      </c>
      <c r="CA120" s="172">
        <v>12</v>
      </c>
      <c r="CB120" s="172">
        <v>0</v>
      </c>
      <c r="CZ120" s="143">
        <v>0</v>
      </c>
    </row>
    <row r="121" spans="1:104" ht="12.75">
      <c r="A121" s="166">
        <v>78</v>
      </c>
      <c r="B121" s="167" t="s">
        <v>259</v>
      </c>
      <c r="C121" s="168" t="s">
        <v>260</v>
      </c>
      <c r="D121" s="169" t="s">
        <v>62</v>
      </c>
      <c r="E121" s="170">
        <v>159.9534</v>
      </c>
      <c r="F121" s="170"/>
      <c r="G121" s="171">
        <f t="shared" si="30"/>
        <v>0</v>
      </c>
      <c r="O121" s="165">
        <v>2</v>
      </c>
      <c r="AA121" s="143">
        <v>7</v>
      </c>
      <c r="AB121" s="143">
        <v>1002</v>
      </c>
      <c r="AC121" s="143">
        <v>5</v>
      </c>
      <c r="AZ121" s="143">
        <v>2</v>
      </c>
      <c r="BA121" s="143">
        <f t="shared" si="31"/>
        <v>0</v>
      </c>
      <c r="BB121" s="143">
        <f t="shared" si="32"/>
        <v>0</v>
      </c>
      <c r="BC121" s="143">
        <f t="shared" si="33"/>
        <v>0</v>
      </c>
      <c r="BD121" s="143">
        <f t="shared" si="34"/>
        <v>0</v>
      </c>
      <c r="BE121" s="143">
        <f t="shared" si="35"/>
        <v>0</v>
      </c>
      <c r="CA121" s="172">
        <v>7</v>
      </c>
      <c r="CB121" s="172">
        <v>1002</v>
      </c>
      <c r="CZ121" s="143">
        <v>0</v>
      </c>
    </row>
    <row r="122" spans="1:57" ht="12.75">
      <c r="A122" s="176"/>
      <c r="B122" s="177" t="s">
        <v>76</v>
      </c>
      <c r="C122" s="178" t="str">
        <f>CONCATENATE(B114," ",C114)</f>
        <v>771 Podlahy z dlaždic a obklady</v>
      </c>
      <c r="D122" s="179"/>
      <c r="E122" s="180"/>
      <c r="F122" s="181"/>
      <c r="G122" s="182">
        <f>SUM(G114:G121)</f>
        <v>0</v>
      </c>
      <c r="O122" s="165">
        <v>4</v>
      </c>
      <c r="BA122" s="183">
        <f>SUM(BA114:BA121)</f>
        <v>0</v>
      </c>
      <c r="BB122" s="183">
        <f>SUM(BB114:BB121)</f>
        <v>0</v>
      </c>
      <c r="BC122" s="183">
        <f>SUM(BC114:BC121)</f>
        <v>0</v>
      </c>
      <c r="BD122" s="183">
        <f>SUM(BD114:BD121)</f>
        <v>0</v>
      </c>
      <c r="BE122" s="183">
        <f>SUM(BE114:BE121)</f>
        <v>0</v>
      </c>
    </row>
    <row r="123" spans="1:15" ht="12.75">
      <c r="A123" s="158" t="s">
        <v>74</v>
      </c>
      <c r="B123" s="159" t="s">
        <v>261</v>
      </c>
      <c r="C123" s="160" t="s">
        <v>262</v>
      </c>
      <c r="D123" s="161"/>
      <c r="E123" s="162"/>
      <c r="F123" s="162"/>
      <c r="G123" s="163"/>
      <c r="H123" s="164"/>
      <c r="I123" s="164"/>
      <c r="O123" s="165">
        <v>1</v>
      </c>
    </row>
    <row r="124" spans="1:104" ht="12.75">
      <c r="A124" s="166">
        <v>79</v>
      </c>
      <c r="B124" s="167" t="s">
        <v>263</v>
      </c>
      <c r="C124" s="168" t="s">
        <v>264</v>
      </c>
      <c r="D124" s="169" t="s">
        <v>75</v>
      </c>
      <c r="E124" s="170">
        <v>1</v>
      </c>
      <c r="F124" s="170"/>
      <c r="G124" s="171">
        <f>E124*F124</f>
        <v>0</v>
      </c>
      <c r="O124" s="165">
        <v>2</v>
      </c>
      <c r="AA124" s="143">
        <v>12</v>
      </c>
      <c r="AB124" s="143">
        <v>0</v>
      </c>
      <c r="AC124" s="143">
        <v>12</v>
      </c>
      <c r="AZ124" s="143">
        <v>2</v>
      </c>
      <c r="BA124" s="143">
        <f>IF(AZ124=1,G124,0)</f>
        <v>0</v>
      </c>
      <c r="BB124" s="143">
        <f>IF(AZ124=2,G124,0)</f>
        <v>0</v>
      </c>
      <c r="BC124" s="143">
        <f>IF(AZ124=3,G124,0)</f>
        <v>0</v>
      </c>
      <c r="BD124" s="143">
        <f>IF(AZ124=4,G124,0)</f>
        <v>0</v>
      </c>
      <c r="BE124" s="143">
        <f>IF(AZ124=5,G124,0)</f>
        <v>0</v>
      </c>
      <c r="CA124" s="172">
        <v>12</v>
      </c>
      <c r="CB124" s="172">
        <v>0</v>
      </c>
      <c r="CZ124" s="143">
        <v>0</v>
      </c>
    </row>
    <row r="125" spans="1:57" ht="12.75">
      <c r="A125" s="176"/>
      <c r="B125" s="177" t="s">
        <v>76</v>
      </c>
      <c r="C125" s="178" t="str">
        <f>CONCATENATE(B123," ",C123)</f>
        <v>783 Nátěry</v>
      </c>
      <c r="D125" s="179"/>
      <c r="E125" s="180"/>
      <c r="F125" s="181"/>
      <c r="G125" s="182">
        <f>SUM(G123:G124)</f>
        <v>0</v>
      </c>
      <c r="O125" s="165">
        <v>4</v>
      </c>
      <c r="BA125" s="183">
        <f>SUM(BA123:BA124)</f>
        <v>0</v>
      </c>
      <c r="BB125" s="183">
        <f>SUM(BB123:BB124)</f>
        <v>0</v>
      </c>
      <c r="BC125" s="183">
        <f>SUM(BC123:BC124)</f>
        <v>0</v>
      </c>
      <c r="BD125" s="183">
        <f>SUM(BD123:BD124)</f>
        <v>0</v>
      </c>
      <c r="BE125" s="183">
        <f>SUM(BE123:BE124)</f>
        <v>0</v>
      </c>
    </row>
    <row r="126" spans="1:15" ht="12.75">
      <c r="A126" s="158" t="s">
        <v>74</v>
      </c>
      <c r="B126" s="159" t="s">
        <v>265</v>
      </c>
      <c r="C126" s="160" t="s">
        <v>266</v>
      </c>
      <c r="D126" s="161"/>
      <c r="E126" s="162"/>
      <c r="F126" s="162"/>
      <c r="G126" s="163"/>
      <c r="H126" s="164"/>
      <c r="I126" s="164"/>
      <c r="O126" s="165">
        <v>1</v>
      </c>
    </row>
    <row r="127" spans="1:104" ht="12.75">
      <c r="A127" s="166">
        <v>80</v>
      </c>
      <c r="B127" s="167" t="s">
        <v>267</v>
      </c>
      <c r="C127" s="168" t="s">
        <v>268</v>
      </c>
      <c r="D127" s="169" t="s">
        <v>94</v>
      </c>
      <c r="E127" s="170">
        <v>80</v>
      </c>
      <c r="F127" s="170"/>
      <c r="G127" s="171">
        <f>E127*F127</f>
        <v>0</v>
      </c>
      <c r="O127" s="165">
        <v>2</v>
      </c>
      <c r="AA127" s="143">
        <v>1</v>
      </c>
      <c r="AB127" s="143">
        <v>7</v>
      </c>
      <c r="AC127" s="143">
        <v>7</v>
      </c>
      <c r="AZ127" s="143">
        <v>2</v>
      </c>
      <c r="BA127" s="143">
        <f>IF(AZ127=1,G127,0)</f>
        <v>0</v>
      </c>
      <c r="BB127" s="143">
        <f>IF(AZ127=2,G127,0)</f>
        <v>0</v>
      </c>
      <c r="BC127" s="143">
        <f>IF(AZ127=3,G127,0)</f>
        <v>0</v>
      </c>
      <c r="BD127" s="143">
        <f>IF(AZ127=4,G127,0)</f>
        <v>0</v>
      </c>
      <c r="BE127" s="143">
        <f>IF(AZ127=5,G127,0)</f>
        <v>0</v>
      </c>
      <c r="CA127" s="172">
        <v>1</v>
      </c>
      <c r="CB127" s="172">
        <v>7</v>
      </c>
      <c r="CZ127" s="143">
        <v>0</v>
      </c>
    </row>
    <row r="128" spans="1:104" ht="12.75">
      <c r="A128" s="166">
        <v>81</v>
      </c>
      <c r="B128" s="167" t="s">
        <v>269</v>
      </c>
      <c r="C128" s="168" t="s">
        <v>270</v>
      </c>
      <c r="D128" s="169" t="s">
        <v>94</v>
      </c>
      <c r="E128" s="170">
        <v>120</v>
      </c>
      <c r="F128" s="170"/>
      <c r="G128" s="171">
        <f>E128*F128</f>
        <v>0</v>
      </c>
      <c r="O128" s="165">
        <v>2</v>
      </c>
      <c r="AA128" s="143">
        <v>12</v>
      </c>
      <c r="AB128" s="143">
        <v>0</v>
      </c>
      <c r="AC128" s="143">
        <v>65</v>
      </c>
      <c r="AZ128" s="143">
        <v>2</v>
      </c>
      <c r="BA128" s="143">
        <f>IF(AZ128=1,G128,0)</f>
        <v>0</v>
      </c>
      <c r="BB128" s="143">
        <f>IF(AZ128=2,G128,0)</f>
        <v>0</v>
      </c>
      <c r="BC128" s="143">
        <f>IF(AZ128=3,G128,0)</f>
        <v>0</v>
      </c>
      <c r="BD128" s="143">
        <f>IF(AZ128=4,G128,0)</f>
        <v>0</v>
      </c>
      <c r="BE128" s="143">
        <f>IF(AZ128=5,G128,0)</f>
        <v>0</v>
      </c>
      <c r="CA128" s="172">
        <v>12</v>
      </c>
      <c r="CB128" s="172">
        <v>0</v>
      </c>
      <c r="CZ128" s="143">
        <v>0</v>
      </c>
    </row>
    <row r="129" spans="1:104" ht="12.75">
      <c r="A129" s="166">
        <v>82</v>
      </c>
      <c r="B129" s="167" t="s">
        <v>271</v>
      </c>
      <c r="C129" s="168" t="s">
        <v>272</v>
      </c>
      <c r="D129" s="169" t="s">
        <v>94</v>
      </c>
      <c r="E129" s="170">
        <v>8</v>
      </c>
      <c r="F129" s="170"/>
      <c r="G129" s="171">
        <f>E129*F129</f>
        <v>0</v>
      </c>
      <c r="O129" s="165">
        <v>2</v>
      </c>
      <c r="AA129" s="143">
        <v>12</v>
      </c>
      <c r="AB129" s="143">
        <v>0</v>
      </c>
      <c r="AC129" s="143">
        <v>66</v>
      </c>
      <c r="AZ129" s="143">
        <v>2</v>
      </c>
      <c r="BA129" s="143">
        <f>IF(AZ129=1,G129,0)</f>
        <v>0</v>
      </c>
      <c r="BB129" s="143">
        <f>IF(AZ129=2,G129,0)</f>
        <v>0</v>
      </c>
      <c r="BC129" s="143">
        <f>IF(AZ129=3,G129,0)</f>
        <v>0</v>
      </c>
      <c r="BD129" s="143">
        <f>IF(AZ129=4,G129,0)</f>
        <v>0</v>
      </c>
      <c r="BE129" s="143">
        <f>IF(AZ129=5,G129,0)</f>
        <v>0</v>
      </c>
      <c r="CA129" s="172">
        <v>12</v>
      </c>
      <c r="CB129" s="172">
        <v>0</v>
      </c>
      <c r="CZ129" s="143">
        <v>0</v>
      </c>
    </row>
    <row r="130" spans="1:57" ht="12.75">
      <c r="A130" s="176"/>
      <c r="B130" s="177" t="s">
        <v>76</v>
      </c>
      <c r="C130" s="178" t="str">
        <f>CONCATENATE(B126," ",C126)</f>
        <v>784 Malby</v>
      </c>
      <c r="D130" s="179"/>
      <c r="E130" s="180"/>
      <c r="F130" s="181"/>
      <c r="G130" s="182">
        <f>SUM(G126:G129)</f>
        <v>0</v>
      </c>
      <c r="O130" s="165">
        <v>4</v>
      </c>
      <c r="BA130" s="183">
        <f>SUM(BA126:BA129)</f>
        <v>0</v>
      </c>
      <c r="BB130" s="183">
        <f>SUM(BB126:BB129)</f>
        <v>0</v>
      </c>
      <c r="BC130" s="183">
        <f>SUM(BC126:BC129)</f>
        <v>0</v>
      </c>
      <c r="BD130" s="183">
        <f>SUM(BD126:BD129)</f>
        <v>0</v>
      </c>
      <c r="BE130" s="183">
        <f>SUM(BE126:BE129)</f>
        <v>0</v>
      </c>
    </row>
    <row r="131" spans="1:15" ht="12.75">
      <c r="A131" s="158" t="s">
        <v>74</v>
      </c>
      <c r="B131" s="159" t="s">
        <v>273</v>
      </c>
      <c r="C131" s="160" t="s">
        <v>274</v>
      </c>
      <c r="D131" s="161"/>
      <c r="E131" s="162"/>
      <c r="F131" s="162"/>
      <c r="G131" s="163"/>
      <c r="H131" s="164"/>
      <c r="I131" s="164"/>
      <c r="O131" s="165">
        <v>1</v>
      </c>
    </row>
    <row r="132" spans="1:104" ht="12.75">
      <c r="A132" s="166">
        <v>83</v>
      </c>
      <c r="B132" s="167" t="s">
        <v>79</v>
      </c>
      <c r="C132" s="168" t="s">
        <v>275</v>
      </c>
      <c r="D132" s="169" t="s">
        <v>237</v>
      </c>
      <c r="E132" s="170">
        <v>1</v>
      </c>
      <c r="F132" s="170"/>
      <c r="G132" s="171">
        <f>E132*F132</f>
        <v>0</v>
      </c>
      <c r="O132" s="165">
        <v>2</v>
      </c>
      <c r="AA132" s="143">
        <v>12</v>
      </c>
      <c r="AB132" s="143">
        <v>0</v>
      </c>
      <c r="AC132" s="143">
        <v>83</v>
      </c>
      <c r="AZ132" s="143">
        <v>4</v>
      </c>
      <c r="BA132" s="143">
        <f>IF(AZ132=1,G132,0)</f>
        <v>0</v>
      </c>
      <c r="BB132" s="143">
        <f>IF(AZ132=2,G132,0)</f>
        <v>0</v>
      </c>
      <c r="BC132" s="143">
        <f>IF(AZ132=3,G132,0)</f>
        <v>0</v>
      </c>
      <c r="BD132" s="143">
        <f>IF(AZ132=4,G132,0)</f>
        <v>0</v>
      </c>
      <c r="BE132" s="143">
        <f>IF(AZ132=5,G132,0)</f>
        <v>0</v>
      </c>
      <c r="CA132" s="172">
        <v>12</v>
      </c>
      <c r="CB132" s="172">
        <v>0</v>
      </c>
      <c r="CZ132" s="143">
        <v>0</v>
      </c>
    </row>
    <row r="133" spans="1:57" ht="12.75">
      <c r="A133" s="176"/>
      <c r="B133" s="177" t="s">
        <v>76</v>
      </c>
      <c r="C133" s="178" t="str">
        <f>CONCATENATE(B131," ",C131)</f>
        <v>M21 Elektromontáže</v>
      </c>
      <c r="D133" s="179"/>
      <c r="E133" s="180"/>
      <c r="F133" s="181"/>
      <c r="G133" s="182">
        <f>SUM(G131:G132)</f>
        <v>0</v>
      </c>
      <c r="O133" s="165">
        <v>4</v>
      </c>
      <c r="BA133" s="183">
        <f>SUM(BA131:BA132)</f>
        <v>0</v>
      </c>
      <c r="BB133" s="183">
        <f>SUM(BB131:BB132)</f>
        <v>0</v>
      </c>
      <c r="BC133" s="183">
        <f>SUM(BC131:BC132)</f>
        <v>0</v>
      </c>
      <c r="BD133" s="183">
        <f>SUM(BD131:BD132)</f>
        <v>0</v>
      </c>
      <c r="BE133" s="183">
        <f>SUM(BE131:BE132)</f>
        <v>0</v>
      </c>
    </row>
    <row r="134" ht="12.75">
      <c r="E134" s="143"/>
    </row>
    <row r="135" ht="12.75">
      <c r="E135" s="143"/>
    </row>
    <row r="136" ht="12.75">
      <c r="E136" s="143"/>
    </row>
    <row r="137" ht="12.75">
      <c r="E137" s="143"/>
    </row>
    <row r="138" ht="12.75">
      <c r="E138" s="143"/>
    </row>
    <row r="139" ht="12.75">
      <c r="E139" s="143"/>
    </row>
    <row r="140" ht="12.75">
      <c r="E140" s="143"/>
    </row>
    <row r="141" ht="12.75">
      <c r="E141" s="143"/>
    </row>
    <row r="142" ht="12.75">
      <c r="E142" s="143"/>
    </row>
    <row r="143" ht="12.75">
      <c r="E143" s="143"/>
    </row>
    <row r="144" ht="12.75">
      <c r="E144" s="143"/>
    </row>
    <row r="145" ht="12.75">
      <c r="E145" s="143"/>
    </row>
    <row r="146" ht="12.75">
      <c r="E146" s="143"/>
    </row>
    <row r="147" ht="12.75">
      <c r="E147" s="143"/>
    </row>
    <row r="148" ht="12.75">
      <c r="E148" s="143"/>
    </row>
    <row r="149" ht="12.75">
      <c r="E149" s="143"/>
    </row>
    <row r="150" ht="12.75">
      <c r="E150" s="143"/>
    </row>
    <row r="151" ht="12.75">
      <c r="E151" s="143"/>
    </row>
    <row r="152" ht="12.75">
      <c r="E152" s="143"/>
    </row>
    <row r="153" ht="12.75">
      <c r="E153" s="143"/>
    </row>
    <row r="154" ht="12.75">
      <c r="E154" s="143"/>
    </row>
    <row r="155" ht="12.75">
      <c r="E155" s="143"/>
    </row>
    <row r="156" ht="12.75">
      <c r="E156" s="143"/>
    </row>
    <row r="157" spans="1:7" ht="12.75">
      <c r="A157" s="184"/>
      <c r="B157" s="184"/>
      <c r="C157" s="184"/>
      <c r="D157" s="184"/>
      <c r="E157" s="184"/>
      <c r="F157" s="184"/>
      <c r="G157" s="184"/>
    </row>
    <row r="158" spans="1:7" ht="12.75">
      <c r="A158" s="184"/>
      <c r="B158" s="184"/>
      <c r="C158" s="184"/>
      <c r="D158" s="184"/>
      <c r="E158" s="184"/>
      <c r="F158" s="184"/>
      <c r="G158" s="184"/>
    </row>
    <row r="159" spans="1:7" ht="12.75">
      <c r="A159" s="184"/>
      <c r="B159" s="184"/>
      <c r="C159" s="184"/>
      <c r="D159" s="184"/>
      <c r="E159" s="184"/>
      <c r="F159" s="184"/>
      <c r="G159" s="184"/>
    </row>
    <row r="160" spans="1:7" ht="12.75">
      <c r="A160" s="184"/>
      <c r="B160" s="184"/>
      <c r="C160" s="184"/>
      <c r="D160" s="184"/>
      <c r="E160" s="184"/>
      <c r="F160" s="184"/>
      <c r="G160" s="184"/>
    </row>
    <row r="161" ht="12.75">
      <c r="E161" s="143"/>
    </row>
    <row r="162" ht="12.75">
      <c r="E162" s="143"/>
    </row>
    <row r="163" ht="12.75">
      <c r="E163" s="143"/>
    </row>
    <row r="164" ht="12.75">
      <c r="E164" s="143"/>
    </row>
    <row r="165" ht="12.75">
      <c r="E165" s="143"/>
    </row>
    <row r="166" ht="12.75">
      <c r="E166" s="143"/>
    </row>
    <row r="167" ht="12.75">
      <c r="E167" s="143"/>
    </row>
    <row r="168" ht="12.75">
      <c r="E168" s="143"/>
    </row>
    <row r="169" ht="12.75">
      <c r="E169" s="143"/>
    </row>
    <row r="170" ht="12.75">
      <c r="E170" s="143"/>
    </row>
    <row r="171" ht="12.75">
      <c r="E171" s="143"/>
    </row>
    <row r="172" ht="12.75">
      <c r="E172" s="143"/>
    </row>
    <row r="173" ht="12.75">
      <c r="E173" s="143"/>
    </row>
    <row r="174" ht="12.75">
      <c r="E174" s="143"/>
    </row>
    <row r="175" ht="12.75">
      <c r="E175" s="143"/>
    </row>
    <row r="176" ht="12.75">
      <c r="E176" s="143"/>
    </row>
    <row r="177" ht="12.75">
      <c r="E177" s="143"/>
    </row>
    <row r="178" ht="12.75">
      <c r="E178" s="143"/>
    </row>
    <row r="179" ht="12.75">
      <c r="E179" s="143"/>
    </row>
    <row r="180" ht="12.75">
      <c r="E180" s="143"/>
    </row>
    <row r="181" ht="12.75">
      <c r="E181" s="143"/>
    </row>
    <row r="182" ht="12.75">
      <c r="E182" s="143"/>
    </row>
    <row r="183" ht="12.75">
      <c r="E183" s="143"/>
    </row>
    <row r="184" ht="12.75">
      <c r="E184" s="143"/>
    </row>
    <row r="185" ht="12.75">
      <c r="E185" s="143"/>
    </row>
    <row r="186" ht="12.75">
      <c r="E186" s="143"/>
    </row>
    <row r="187" ht="12.75">
      <c r="E187" s="143"/>
    </row>
    <row r="188" ht="12.75">
      <c r="E188" s="143"/>
    </row>
    <row r="189" ht="12.75">
      <c r="E189" s="143"/>
    </row>
    <row r="190" ht="12.75">
      <c r="E190" s="143"/>
    </row>
    <row r="191" ht="12.75">
      <c r="E191" s="143"/>
    </row>
    <row r="192" spans="1:2" ht="12.75">
      <c r="A192" s="185"/>
      <c r="B192" s="185"/>
    </row>
    <row r="193" spans="1:7" ht="12.75">
      <c r="A193" s="184"/>
      <c r="B193" s="184"/>
      <c r="C193" s="187"/>
      <c r="D193" s="187"/>
      <c r="E193" s="188"/>
      <c r="F193" s="187"/>
      <c r="G193" s="189"/>
    </row>
    <row r="194" spans="1:7" ht="12.75">
      <c r="A194" s="190"/>
      <c r="B194" s="190"/>
      <c r="C194" s="184"/>
      <c r="D194" s="184"/>
      <c r="E194" s="191"/>
      <c r="F194" s="184"/>
      <c r="G194" s="184"/>
    </row>
    <row r="195" spans="1:7" ht="12.75">
      <c r="A195" s="184"/>
      <c r="B195" s="184"/>
      <c r="C195" s="184"/>
      <c r="D195" s="184"/>
      <c r="E195" s="191"/>
      <c r="F195" s="184"/>
      <c r="G195" s="184"/>
    </row>
    <row r="196" spans="1:7" ht="12.75">
      <c r="A196" s="184"/>
      <c r="B196" s="184"/>
      <c r="C196" s="184"/>
      <c r="D196" s="184"/>
      <c r="E196" s="191"/>
      <c r="F196" s="184"/>
      <c r="G196" s="184"/>
    </row>
    <row r="197" spans="1:7" ht="12.75">
      <c r="A197" s="184"/>
      <c r="B197" s="184"/>
      <c r="C197" s="184"/>
      <c r="D197" s="184"/>
      <c r="E197" s="191"/>
      <c r="F197" s="184"/>
      <c r="G197" s="184"/>
    </row>
    <row r="198" spans="1:7" ht="12.75">
      <c r="A198" s="184"/>
      <c r="B198" s="184"/>
      <c r="C198" s="184"/>
      <c r="D198" s="184"/>
      <c r="E198" s="191"/>
      <c r="F198" s="184"/>
      <c r="G198" s="184"/>
    </row>
    <row r="199" spans="1:7" ht="12.75">
      <c r="A199" s="184"/>
      <c r="B199" s="184"/>
      <c r="C199" s="184"/>
      <c r="D199" s="184"/>
      <c r="E199" s="191"/>
      <c r="F199" s="184"/>
      <c r="G199" s="184"/>
    </row>
    <row r="200" spans="1:7" ht="12.75">
      <c r="A200" s="184"/>
      <c r="B200" s="184"/>
      <c r="C200" s="184"/>
      <c r="D200" s="184"/>
      <c r="E200" s="191"/>
      <c r="F200" s="184"/>
      <c r="G200" s="184"/>
    </row>
    <row r="201" spans="1:7" ht="12.75">
      <c r="A201" s="184"/>
      <c r="B201" s="184"/>
      <c r="C201" s="184"/>
      <c r="D201" s="184"/>
      <c r="E201" s="191"/>
      <c r="F201" s="184"/>
      <c r="G201" s="184"/>
    </row>
    <row r="202" spans="1:7" ht="12.75">
      <c r="A202" s="184"/>
      <c r="B202" s="184"/>
      <c r="C202" s="184"/>
      <c r="D202" s="184"/>
      <c r="E202" s="191"/>
      <c r="F202" s="184"/>
      <c r="G202" s="184"/>
    </row>
    <row r="203" spans="1:7" ht="12.75">
      <c r="A203" s="184"/>
      <c r="B203" s="184"/>
      <c r="C203" s="184"/>
      <c r="D203" s="184"/>
      <c r="E203" s="191"/>
      <c r="F203" s="184"/>
      <c r="G203" s="184"/>
    </row>
    <row r="204" spans="1:7" ht="12.75">
      <c r="A204" s="184"/>
      <c r="B204" s="184"/>
      <c r="C204" s="184"/>
      <c r="D204" s="184"/>
      <c r="E204" s="191"/>
      <c r="F204" s="184"/>
      <c r="G204" s="184"/>
    </row>
    <row r="205" spans="1:7" ht="12.75">
      <c r="A205" s="184"/>
      <c r="B205" s="184"/>
      <c r="C205" s="184"/>
      <c r="D205" s="184"/>
      <c r="E205" s="191"/>
      <c r="F205" s="184"/>
      <c r="G205" s="184"/>
    </row>
    <row r="206" spans="1:7" ht="12.75">
      <c r="A206" s="184"/>
      <c r="B206" s="184"/>
      <c r="C206" s="184"/>
      <c r="D206" s="184"/>
      <c r="E206" s="191"/>
      <c r="F206" s="184"/>
      <c r="G206" s="184"/>
    </row>
  </sheetData>
  <sheetProtection/>
  <mergeCells count="6">
    <mergeCell ref="C94:G94"/>
    <mergeCell ref="C31:G31"/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jana</cp:lastModifiedBy>
  <cp:lastPrinted>2011-11-18T10:12:21Z</cp:lastPrinted>
  <dcterms:created xsi:type="dcterms:W3CDTF">2011-10-31T14:26:19Z</dcterms:created>
  <dcterms:modified xsi:type="dcterms:W3CDTF">2011-11-18T10:12:56Z</dcterms:modified>
  <cp:category/>
  <cp:version/>
  <cp:contentType/>
  <cp:contentStatus/>
</cp:coreProperties>
</file>