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1550" activeTab="3"/>
  </bookViews>
  <sheets>
    <sheet name="Rekapitulace stavby" sheetId="1" r:id="rId1"/>
    <sheet name="SO 01 - Sanace 1.PP" sheetId="2" r:id="rId2"/>
    <sheet name="SO 03 - Rekonstrukce plotu" sheetId="3" r:id="rId3"/>
    <sheet name="VN - Vedlejší náklady" sheetId="4" r:id="rId4"/>
  </sheets>
  <definedNames>
    <definedName name="_xlnm.Print_Titles" localSheetId="0">'Rekapitulace stavby'!$85:$85</definedName>
    <definedName name="_xlnm.Print_Titles" localSheetId="1">'SO 01 - Sanace 1.PP'!$138:$138</definedName>
    <definedName name="_xlnm.Print_Titles" localSheetId="2">'SO 03 - Rekonstrukce plotu'!$127:$127</definedName>
    <definedName name="_xlnm.Print_Titles" localSheetId="3">'VN - Vedlejší náklady'!$115:$115</definedName>
    <definedName name="_xlnm.Print_Area" localSheetId="0">'Rekapitulace stavby'!$C$4:$AP$70,'Rekapitulace stavby'!$C$76:$AP$98</definedName>
    <definedName name="_xlnm.Print_Area" localSheetId="1">'SO 01 - Sanace 1.PP'!$C$4:$Q$70,'SO 01 - Sanace 1.PP'!$C$76:$Q$122,'SO 01 - Sanace 1.PP'!$C$128:$Q$563</definedName>
    <definedName name="_xlnm.Print_Area" localSheetId="2">'SO 03 - Rekonstrukce plotu'!$C$4:$Q$70,'SO 03 - Rekonstrukce plotu'!$C$76:$Q$111,'SO 03 - Rekonstrukce plotu'!$C$117:$Q$243</definedName>
    <definedName name="_xlnm.Print_Area" localSheetId="3">'VN - Vedlejší náklady'!$C$4:$Q$70,'VN - Vedlejší náklady'!$C$76:$Q$99,'VN - Vedlejší náklady'!$C$105:$Q$129</definedName>
  </definedNames>
  <calcPr fullCalcOnLoad="1"/>
</workbook>
</file>

<file path=xl/sharedStrings.xml><?xml version="1.0" encoding="utf-8"?>
<sst xmlns="http://schemas.openxmlformats.org/spreadsheetml/2006/main" count="5217" uniqueCount="871">
  <si>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</si>
  <si>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</si>
  <si>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</si>
  <si>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</si>
  <si>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</si>
  <si>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</si>
  <si>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</si>
  <si>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</si>
  <si>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</si>
  <si>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</si>
  <si>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</si>
  <si>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</si>
  <si>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</si>
  <si>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</si>
  <si>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EM2014-107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</si>
  <si>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</si>
  <si>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</si>
  <si>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SÚIP - Školící středisko - stavební úpravy I. etapa</t>
  </si>
  <si>
    <t>0,1</t>
  </si>
  <si>
    <t>JKSO:</t>
  </si>
  <si>
    <t>801 39</t>
  </si>
  <si>
    <t>CC-CZ:</t>
  </si>
  <si>
    <t>1</t>
  </si>
  <si>
    <t>Místo:</t>
  </si>
  <si>
    <t>Zukalova 1276/3, Opava 74601</t>
  </si>
  <si>
    <t>Datum:</t>
  </si>
  <si>
    <t>11.02.2015</t>
  </si>
  <si>
    <t>10</t>
  </si>
  <si>
    <t>100</t>
  </si>
  <si>
    <t>Objednavatel:</t>
  </si>
  <si>
    <t>IČ:</t>
  </si>
  <si>
    <t>SÚIP, Kolářská 451/13, Opava</t>
  </si>
  <si>
    <t>DIČ:</t>
  </si>
  <si>
    <t>Zhotovitel:</t>
  </si>
  <si>
    <t>Vyplň údaj</t>
  </si>
  <si>
    <t>Projektant:</t>
  </si>
  <si>
    <t>Ateliér EMMET, s.r.o.</t>
  </si>
  <si>
    <t>True</t>
  </si>
  <si>
    <t>Zpracovatel:</t>
  </si>
  <si>
    <t>Ing.Urbanová (CÚ:ÚRS 2014/II)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</si>
  <si>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</si>
  <si>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</si>
  <si>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</si>
  <si>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</si>
  <si>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</si>
  <si>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</si>
  <si>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</si>
  <si>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</si>
  <si>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</si>
  <si>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</si>
  <si>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</si>
  <si>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</si>
  <si>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</si>
  <si>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</si>
  <si>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</si>
  <si>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</si>
  <si>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</si>
  <si>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</si>
  <si>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</si>
  <si>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</si>
  <si>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</si>
  <si>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</si>
  <si>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</si>
  <si>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</si>
  <si>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</si>
  <si>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</si>
  <si>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</si>
  <si>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</si>
  <si>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</si>
  <si>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</si>
  <si>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</si>
  <si>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</si>
  <si>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</si>
  <si>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</si>
  <si>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</si>
  <si>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</si>
  <si>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</si>
  <si>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</si>
  <si>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</si>
  <si>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</si>
  <si>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</si>
  <si>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</si>
  <si>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{23797CAA-2E5E-4066-99A4-6C3566B0FC38}</t>
  </si>
  <si>
    <t>{00000000-0000-0000-0000-000000000000}</t>
  </si>
  <si>
    <t>SO 01</t>
  </si>
  <si>
    <t>Sanace 1.PP</t>
  </si>
  <si>
    <t>{4F1687A1-4B5C-4CE9-87DE-D99CFC2DAD4D}</t>
  </si>
  <si>
    <t>SO 03</t>
  </si>
  <si>
    <t>Rekonstrukce plotu</t>
  </si>
  <si>
    <t>{78AB92AD-0FF3-4536-8DA7-7D74A7FEC2CA}</t>
  </si>
  <si>
    <t>VN</t>
  </si>
  <si>
    <t>Vedlejší náklady</t>
  </si>
  <si>
    <t>{CDEDDE56-7A96-4D63-86A2-A88E72C76A48}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</si>
  <si>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</si>
  <si>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</si>
  <si>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</si>
  <si>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</si>
  <si>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</si>
  <si>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</si>
  <si>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</si>
  <si>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</si>
  <si>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</si>
  <si>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</si>
  <si>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</si>
  <si>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</si>
  <si>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</si>
  <si>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 01 - Sanace 1.PP</t>
  </si>
  <si>
    <t xml:space="preserve"> 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</si>
  <si>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</si>
  <si>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</si>
  <si>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</si>
  <si>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</si>
  <si>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</si>
  <si>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</si>
  <si>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</si>
  <si>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</si>
  <si>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    Zakládání</t>
  </si>
  <si>
    <t xml:space="preserve">    5 - Komunikace</t>
  </si>
  <si>
    <t xml:space="preserve">    6 - Úpravy povrchů, podlahy a osazování výplní</t>
  </si>
  <si>
    <t xml:space="preserve">    62 - Úprava povrchů vnější</t>
  </si>
  <si>
    <t xml:space="preserve">    8 -  Trubní vedení</t>
  </si>
  <si>
    <t xml:space="preserve">    9 - Ostatní konstrukce a práce-bourání</t>
  </si>
  <si>
    <t xml:space="preserve">      94 - Lešení a stavební výtahy</t>
  </si>
  <si>
    <t xml:space="preserve">    997 -        Přesun sutě</t>
  </si>
  <si>
    <t xml:space="preserve">    998 - 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</si>
  <si>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</si>
  <si>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</si>
  <si>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</si>
  <si>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725 - Zdravotechnika - zařizovací předměty</t>
  </si>
  <si>
    <t xml:space="preserve">    735 - Ústřední vytápění - otopná tělesa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</si>
  <si>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</si>
  <si>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</si>
  <si>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</si>
  <si>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</si>
  <si>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</si>
  <si>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 keramické</t>
  </si>
  <si>
    <t xml:space="preserve">    784 - Dokončovací práce - malby a tapety</t>
  </si>
  <si>
    <t xml:space="preserve">    796 - Další dodávky a montáže (samostatné soubory prací)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</si>
  <si>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</si>
  <si>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</si>
  <si>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</si>
  <si>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</si>
  <si>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</si>
  <si>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</si>
  <si>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</si>
  <si>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</si>
  <si>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</si>
  <si>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</si>
  <si>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</si>
  <si>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</si>
  <si>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</si>
  <si>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</si>
  <si>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</si>
  <si>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</si>
  <si>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</si>
  <si>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</si>
  <si>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</si>
  <si>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</si>
  <si>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</si>
  <si>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</si>
  <si>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</si>
  <si>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</si>
  <si>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</si>
  <si>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</si>
  <si>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113106123</t>
  </si>
  <si>
    <t>Rozebrání dlažeb komunikací  ze zámkových dlaždic</t>
  </si>
  <si>
    <t>m2</t>
  </si>
  <si>
    <t>4</t>
  </si>
  <si>
    <t>"rozebrání dlažby kolem objektu ke zpětnému použití"</t>
  </si>
  <si>
    <t>VV</t>
  </si>
  <si>
    <t>(5,01*+2,0+8,01+1,66+0,3+2,96+1,66+5,4)*2+2,2*1,6</t>
  </si>
  <si>
    <t>(5,55+8,148)*0,4</t>
  </si>
  <si>
    <t>Součet</t>
  </si>
  <si>
    <t>113202111</t>
  </si>
  <si>
    <t>Vytrhání obrub krajníků obrubníků stojatých</t>
  </si>
  <si>
    <t>m</t>
  </si>
  <si>
    <t>"obrubník kolem zámkové dlažby-část směrem k plotu" 8,148+5,55</t>
  </si>
  <si>
    <t>3</t>
  </si>
  <si>
    <t>132201101</t>
  </si>
  <si>
    <t>Hloubení rýh š do 600 mm v hornině tř. 3 objemu do 100 m3</t>
  </si>
  <si>
    <t>m3</t>
  </si>
  <si>
    <t xml:space="preserve">"výkop jen pro drenáž v rýze pro podřezání" </t>
  </si>
  <si>
    <t>(5,01+2,0+8,01+0,6*2+0,3+1,66+2,96+0,6*2+1,66+5,4+0,6)*0,6*1,1</t>
  </si>
  <si>
    <t>132201201</t>
  </si>
  <si>
    <t>Hloubení rýh š do 2000 mm v hornině tř. 3 objemu do 100 m3</t>
  </si>
  <si>
    <t xml:space="preserve">"odkopání stávajícího  zdiva 1.PP a základových konstrukcí" </t>
  </si>
  <si>
    <t>"výkop pro podřezání zdiva" (5,01+2,0+8,1+1,66+2+2,96+0,3+5,4)*2*0,6</t>
  </si>
  <si>
    <t>" výkop jen pro  pro drenáž  "(2,2+5,55+8,148)*1,4*1,7</t>
  </si>
  <si>
    <t>5</t>
  </si>
  <si>
    <t>161101101</t>
  </si>
  <si>
    <t>Svislé přemístění výkopku z horniny tř. 1 až 4 hl výkopu do 2,5 m</t>
  </si>
  <si>
    <t>6</t>
  </si>
  <si>
    <t>162201211</t>
  </si>
  <si>
    <t>Vodorovné přemístění výkopku z horniny tř. 1 až 4 stavebním kolečkem do 10 m</t>
  </si>
  <si>
    <t>"pokud složení zeminy neodpovídá požadavku na jílovitou zeminy je nutné ji odvézt"</t>
  </si>
  <si>
    <t>19,8+70,753</t>
  </si>
  <si>
    <t>"přemístění zeminy požadovaného složení do výkopu" 49,936</t>
  </si>
  <si>
    <t>7</t>
  </si>
  <si>
    <t>162701105</t>
  </si>
  <si>
    <t>Vodorovné přemístění do 10000 m výkopku/sypaniny z horniny tř. 1 až 4</t>
  </si>
  <si>
    <t>"odvoz nevyhovující zeminy na skládku" 19,8+70,753</t>
  </si>
  <si>
    <t>8</t>
  </si>
  <si>
    <t>167101101</t>
  </si>
  <si>
    <t>Nakládání výkopku z hornin tř. 1 až 4 do 100 m3</t>
  </si>
  <si>
    <t>"složení zeminy z dopravního prostředku"  49,936</t>
  </si>
  <si>
    <t>9</t>
  </si>
  <si>
    <t>171201211</t>
  </si>
  <si>
    <t>Poplatek za uložení odpadu ze sypaniny na skládce (skládkovné)</t>
  </si>
  <si>
    <t>t</t>
  </si>
  <si>
    <t>"nepotřebná zemina" 90,553*2000*0,001</t>
  </si>
  <si>
    <t>174101101</t>
  </si>
  <si>
    <t>Zásyp jam, šachet rýh nebo kolem objektů sypaninou se zhutněním (včetně zeminy požadovaných vlastností)</t>
  </si>
  <si>
    <t>"zásyp výkopu nepropustnou jílovitou zeminou"</t>
  </si>
  <si>
    <t>(5,01+2,0+8,01+0,6*2+0,3+1,66+2,96+0,6*2+1,66+5,4+0,6)*0,6*0,8</t>
  </si>
  <si>
    <t xml:space="preserve"> (5,01+2,0+8,1+1,66+2+2,96+0,3+5,4)*2*0,3</t>
  </si>
  <si>
    <t>(2,2+5,55+8,148)*1,2*1,0</t>
  </si>
  <si>
    <t>11</t>
  </si>
  <si>
    <t>181411131</t>
  </si>
  <si>
    <t>Založení parkového trávníku výsevem plochy do 1000 m2 v rovině a ve svahu do 1:5</t>
  </si>
  <si>
    <t>"obnovení travnaté plochy" (8,148+4,1)*0,8</t>
  </si>
  <si>
    <t>12</t>
  </si>
  <si>
    <t>M</t>
  </si>
  <si>
    <t>005724100</t>
  </si>
  <si>
    <t>FLORIA Král trávníků travní směs (včetně herbicidu)(příklad materiálu )</t>
  </si>
  <si>
    <t>kg</t>
  </si>
  <si>
    <t>"viz založení trávníku " 9,798</t>
  </si>
  <si>
    <t>13</t>
  </si>
  <si>
    <t>211971110</t>
  </si>
  <si>
    <t>Zřízení opláštění žeber nebo trativodů geotextilií v rýze nebo zářezu sklonu do 1:2</t>
  </si>
  <si>
    <t xml:space="preserve">"ochrana nopové folie a drenáže" </t>
  </si>
  <si>
    <t>(5,01+2,0+8,01+1,66+0,57+2,96+1,66+5,39+2,2+5,55+8,148)*3,7</t>
  </si>
  <si>
    <t>14</t>
  </si>
  <si>
    <t>693111460</t>
  </si>
  <si>
    <t xml:space="preserve">geotextilie  300 g/m2 </t>
  </si>
  <si>
    <t>"viz montáž + ztratné" 159,685</t>
  </si>
  <si>
    <t>212572RP3</t>
  </si>
  <si>
    <t>Obsyp pro trativody z kameniva drobného těženého fr. 0-16 mm</t>
  </si>
  <si>
    <t xml:space="preserve">"obsyp drenážní trubky v tl. 15 cm" </t>
  </si>
  <si>
    <t>(5,01+2,0+8,01+1,66+0,57+2,96+1,66+5,39+2,2+5,55+8,148)*0,8*0,15</t>
  </si>
  <si>
    <t>16</t>
  </si>
  <si>
    <t>212755214</t>
  </si>
  <si>
    <t>Trativody z drenážních trubek plastových flexibilních D 100 mm bez lože</t>
  </si>
  <si>
    <t>4,7+2,0+9,67+0,3*2+3,53+0,3*2+1,66+0,3+5,39+2,2+0,3+5,55+0,3+8,148+2,0</t>
  </si>
  <si>
    <t>17</t>
  </si>
  <si>
    <t>273313711</t>
  </si>
  <si>
    <t>Základové desky z betonu tř. C 20/25</t>
  </si>
  <si>
    <t xml:space="preserve">"betonová konstrukce pro drenáž v tl. 10 cm" </t>
  </si>
  <si>
    <t>(5,01+2,0+8,01+1,66+0,57+2,96+1,66+5,39+2,2+5,55+8,148)*(0,7*0,15+0,05*0,325/2*2)</t>
  </si>
  <si>
    <t>"betonáž přímo do rýhy bez bednění + 3,5%" 5,233/100*3,5</t>
  </si>
  <si>
    <t>18</t>
  </si>
  <si>
    <t>564231111</t>
  </si>
  <si>
    <t>Podklad nebo podsyp ze štěrkopísku ŠP tl 100 mm fr.4-8 mm</t>
  </si>
  <si>
    <t>"podklad pod zámkovou dlažbu" 64,364</t>
  </si>
  <si>
    <t>19</t>
  </si>
  <si>
    <t>596211110</t>
  </si>
  <si>
    <t>Kladení zámkové dlažby komunikací pro pěší tl 60 mm skupiny A pl do 50 m2 (do cementového lože )</t>
  </si>
  <si>
    <t xml:space="preserve">"kladení zámkové dlažby v přední části objektu" </t>
  </si>
  <si>
    <t>(5,2+8,148)*1,0</t>
  </si>
  <si>
    <t>20</t>
  </si>
  <si>
    <t>592451100</t>
  </si>
  <si>
    <t>dlažba skladebná HOLLAND HBB 20x10x6 cm přírodní (například)</t>
  </si>
  <si>
    <t>"viz.montáž + ztratné"  13,348</t>
  </si>
  <si>
    <t>596211RP69</t>
  </si>
  <si>
    <t>Kladení zámkové dlažby komunikací pro pěší tl 80 mm skupiny A pl do 50 m2 (do cementového lože)</t>
  </si>
  <si>
    <t xml:space="preserve">"zpětná pokládka dlažby" </t>
  </si>
  <si>
    <t>(5,01+2,0+8,01+1,66+0,3+2,96+1,66+5,4+0,3)*1,6+2,2*1,2</t>
  </si>
  <si>
    <t>22</t>
  </si>
  <si>
    <t>592451090</t>
  </si>
  <si>
    <t>dlažba  skladebná HOLLAND HBB 20x10x8 cm přírodní (například)</t>
  </si>
  <si>
    <t xml:space="preserve">"rezerva při zpětné pokládce dlažby 5%" </t>
  </si>
  <si>
    <t>46,32/100*5,0</t>
  </si>
  <si>
    <t>23</t>
  </si>
  <si>
    <t>612821002</t>
  </si>
  <si>
    <t>Vnitřní sanační štuková omítka pro vlhké zdivo prováděná ručně</t>
  </si>
  <si>
    <t xml:space="preserve">"stěny" </t>
  </si>
  <si>
    <t>"001"     (2,34*+1,81)*2,48-0,9*2,0</t>
  </si>
  <si>
    <t>"003"     (3,99+8,51+5,05+2,856)*2,48-0,89*1,3*3-1,2*1,3*3</t>
  </si>
  <si>
    <t>"004"     (3,395*1+3,36*2)*2,48-0,72*0,97*2</t>
  </si>
  <si>
    <t>"005"     (1,55*3+2,985*1)*2,48-0,6*1,97-0,72*0,97</t>
  </si>
  <si>
    <t>"006"     (1,0+1,59+1,65)*2,48-0,72*0,97+0,6*1,97</t>
  </si>
  <si>
    <t>"009"     (1,06+0,57+1,33*2+2,33*2+0,57+0,8+1,2+1,0)*2,48</t>
  </si>
  <si>
    <t>24</t>
  </si>
  <si>
    <t>619991011</t>
  </si>
  <si>
    <t>Obalení konstrukcí a prvků fólií přilepenou lepící páskou</t>
  </si>
  <si>
    <t>"zakrytí oken při sanačních pracích" 1,2*1,3*3*0,9*1,3*3+0,9*2+0,94*1,3+0,72*0,97*5+0,52*0,97</t>
  </si>
  <si>
    <t>25</t>
  </si>
  <si>
    <t>622211011</t>
  </si>
  <si>
    <t>Montáž zateplení vnějších stěn z polystyrénových desek tl do 80 mm</t>
  </si>
  <si>
    <t xml:space="preserve">"zateplení objektu pod terénem" </t>
  </si>
  <si>
    <t>(5,01+2,0+8,01+1,66+0,57+2,96+1,66+5,39+2,2+5,55+8,148)*1,25</t>
  </si>
  <si>
    <t>26</t>
  </si>
  <si>
    <t>283764180</t>
  </si>
  <si>
    <t>deska z extrudovaného polystyrénu  XPS 300 SF 60 mm</t>
  </si>
  <si>
    <t>"viz montáž + ztratné" 53,948</t>
  </si>
  <si>
    <t>27</t>
  </si>
  <si>
    <t>622613301</t>
  </si>
  <si>
    <t>Hydrofobizační nátěr silikonový vnějších stěn z cihel nebo z přírodního kamene strojně (dvojnásobný)(například Lignofix - Repesil Aqua nebo  NANOBALA - BWTProtect )</t>
  </si>
  <si>
    <t xml:space="preserve">"povrchová úprava kamenného soklu včetně porálu  oken - nad terénem" </t>
  </si>
  <si>
    <t xml:space="preserve"> (8,148+5,55+1,25)*2-1,2*1,3*3-0,89*1,3+0,4*0,3+0,8*0,3+1,*0,6</t>
  </si>
  <si>
    <t xml:space="preserve"> (2,9+0,3)*2,0+(1,4+0,3)*(0,85+2,0)/2</t>
  </si>
  <si>
    <t xml:space="preserve"> (2,5+1,73)*0,85</t>
  </si>
  <si>
    <t xml:space="preserve"> (0,33+7,95+1,92+0,08+5,05)*2,0</t>
  </si>
  <si>
    <t>-(0,94*1,3+0,72*0,97*2+0,52*0,97+0,72*0,97*3)</t>
  </si>
  <si>
    <t>28</t>
  </si>
  <si>
    <t>894812113</t>
  </si>
  <si>
    <t>Revizní a čistící šachta z PP šachtové dno DN 315/150 pravý a levý přítok</t>
  </si>
  <si>
    <t>kus</t>
  </si>
  <si>
    <t>"revizní šachta pro drenáž" 8</t>
  </si>
  <si>
    <t>29</t>
  </si>
  <si>
    <t>894812131</t>
  </si>
  <si>
    <t>Revizní a čistící šachta z PP DN 315 šachtová roura korugovaná bez hrdla světlé hloubky 1250 mm</t>
  </si>
  <si>
    <t>30</t>
  </si>
  <si>
    <t>894812149</t>
  </si>
  <si>
    <t>Příplatek k rourám revizní a čistící šachty z PP DN 315 za uříznutí šachtové roury</t>
  </si>
  <si>
    <t>31</t>
  </si>
  <si>
    <t>894812161</t>
  </si>
  <si>
    <t>Revizní a čistící šachta z PP DN 315 poklop litinový s teleskopickou rourou pro zatížení  3 t</t>
  </si>
  <si>
    <t>32</t>
  </si>
  <si>
    <t>894812rp61</t>
  </si>
  <si>
    <t>Dodávka a montáž pro zaústění dreáže do kanalizace</t>
  </si>
  <si>
    <t>kompl.</t>
  </si>
  <si>
    <t>33</t>
  </si>
  <si>
    <t>916131213</t>
  </si>
  <si>
    <t>Osazení zahradního obrubníku betonového stojatého s boční opěrou do lože z betonu prostého</t>
  </si>
  <si>
    <t>"zpětné osazení stávajících obrubníků"13,698</t>
  </si>
  <si>
    <t>34</t>
  </si>
  <si>
    <t>592173040</t>
  </si>
  <si>
    <t>obrubník betonový zahradní přírodní šedá 50x5x20 cm (např.BEST - PARKAN)</t>
  </si>
  <si>
    <t>" obrubníky budou použity stávající + 5 % ztratné - 13,698/100*5" 2</t>
  </si>
  <si>
    <t>35</t>
  </si>
  <si>
    <t>935114RP2</t>
  </si>
  <si>
    <t>Štěrbinový odvodňovací betonový žlab 400x500 mm bez vnitřního spádu se základem (například Betoniky plus - systém BRICO)</t>
  </si>
  <si>
    <t>"odvodňovací žlab pro odvedení srážkové vody" 22</t>
  </si>
  <si>
    <t>36</t>
  </si>
  <si>
    <t>952901111</t>
  </si>
  <si>
    <t>Vyčištění budov bytové a občanské výstavby při výšce podlaží do 4 m</t>
  </si>
  <si>
    <t xml:space="preserve">"úklid po dokončení stavby" </t>
  </si>
  <si>
    <t>(10,75*4,87+(7,95+5,0)*6,5-2*5)*1</t>
  </si>
  <si>
    <t>37</t>
  </si>
  <si>
    <t>952902RP3</t>
  </si>
  <si>
    <t>Čištění střešních svodů, okapů  s lapačů splavenin</t>
  </si>
  <si>
    <t>"vyčištění všech okapů"   1</t>
  </si>
  <si>
    <t>38</t>
  </si>
  <si>
    <t>968062455</t>
  </si>
  <si>
    <t>Vybourání dřevěných dveřních zárubní pl do 2 m2</t>
  </si>
  <si>
    <t xml:space="preserve">"vybourání stávajících zárubní, křídla dveří budou vyvěšeny a uskladněny k dalšímu použití" </t>
  </si>
  <si>
    <t>"600x1970"  0,6*1,97*7</t>
  </si>
  <si>
    <t>"800x1970"  0,8*1,97*4</t>
  </si>
  <si>
    <t>"900x1970"  0,9*2,0*1</t>
  </si>
  <si>
    <t>39</t>
  </si>
  <si>
    <t>969011RP65</t>
  </si>
  <si>
    <t xml:space="preserve">Vybourání stávající drenáže </t>
  </si>
  <si>
    <t>"odstranění stávající drenáže " 8,148+5,5+1,2</t>
  </si>
  <si>
    <t>40</t>
  </si>
  <si>
    <t>978013141</t>
  </si>
  <si>
    <t>Otlučení vnitřních omítek stěn MV nebo MVC stěn v rozsahu do 30 %</t>
  </si>
  <si>
    <t xml:space="preserve">"otlučení poškozené, nevyhovující omítky v rozsahu 30 %" </t>
  </si>
  <si>
    <t>"m.č. 001"   (2,34*2+1,81*2-(0,8+0,9)*1,97-(0,94*1,3))*2,48</t>
  </si>
  <si>
    <t>"m.č. 002"   (4,65*2+2,48*2-(0,8*3+0,6*3)*1,97)*2,48</t>
  </si>
  <si>
    <t>"m.č. 003"   (4,64+2,856+5,05+8,51+3,99+5,0+1,01+0,51+1,39-1,06-(0,8*2*1,97))*2,48</t>
  </si>
  <si>
    <t xml:space="preserve">                    -(1,2*1,3)*3</t>
  </si>
  <si>
    <t>"m.č. 004"   (3,395*2+3,36*2-0,8*1,97)*2,48-0,72*0,97*2</t>
  </si>
  <si>
    <t>"m.č. 005"   (1,55*4+3,36*2-(0,6+0,6)*1,97)*2,48-0,72*0,97</t>
  </si>
  <si>
    <t>"m.č. 006"   (1,2*2+0,96*2+1,59*2+1,65*2+1,59*2+0,96*2-0,6*3*1,97)*2,48-0,72*0,97*2</t>
  </si>
  <si>
    <t>"m.č. 007"   (1,2*2+1,8*2-0,6*1,97)*2,48</t>
  </si>
  <si>
    <t>"m.č. 009"   (1,21+0,6+0,52+1,0+2,2+1,1+0,52+1,06+1,6+0,61-0,6-0,97*1,42)*2,48</t>
  </si>
  <si>
    <t xml:space="preserve">                    (1,33*2+2,33*2-0,97*1,42)*2,48</t>
  </si>
  <si>
    <t>41</t>
  </si>
  <si>
    <t>978013191</t>
  </si>
  <si>
    <t>Otlučení vnitřních omítek stěn MV nebo MVC stěn v rozsahu do 100 % (pás v. 0,6m)</t>
  </si>
  <si>
    <t xml:space="preserve">"otlučení stávající omítky v pásu 0,6 m pro podřezání zdiva" </t>
  </si>
  <si>
    <t>"m.č. 001"   (2,34*2+1,81*2-0,8-0,9)*0,6</t>
  </si>
  <si>
    <t>"m.č. 002"   (4,65*2+2,48*2-0,8-0,6)*0,6</t>
  </si>
  <si>
    <t>"m.č. 003"   (4,64+2,856+5,05+8,51+3,99+5,0+1,01+0,51+1,39-1,06-08)*0,6</t>
  </si>
  <si>
    <t>"m.č. 004"   (3,395*2+3,36*2-0,8)*0,6</t>
  </si>
  <si>
    <t>"m.č. 005"   (1,55*4+3,36*2-0,8-0,6)*0,6</t>
  </si>
  <si>
    <t>"m.č. 006"   (1,2*2+0,96*2+1,59*2+1,65*2+1,59*2+0,96*2-0,6*3)*0,6</t>
  </si>
  <si>
    <t>"m.č. 007"   (1,2*2+1,8*2-0,6)*0,6</t>
  </si>
  <si>
    <t>"m.č. 009"   (1,21+0,6+0,52+1,0+2,2+1,1+0,52+1,06+1,6+0,61-0,6-0,97)*0,6</t>
  </si>
  <si>
    <t xml:space="preserve">                    (1,33*2+2,33*2-0,97)*0,6</t>
  </si>
  <si>
    <t>42</t>
  </si>
  <si>
    <t>985131111</t>
  </si>
  <si>
    <t>Očištění ploch stěn, rubu kleneb a podlah tlakovou vodou</t>
  </si>
  <si>
    <t xml:space="preserve">"očištění kamenného soklu včetně porálu  oken - nad terénem" </t>
  </si>
  <si>
    <t>43</t>
  </si>
  <si>
    <t>985131311</t>
  </si>
  <si>
    <t>Ruční dočištění ploch stěn ocelových kartáči</t>
  </si>
  <si>
    <t xml:space="preserve">"dočištění stěn a základových konstrukcí  1.PP pod úrovní terénu" </t>
  </si>
  <si>
    <t>(8,148+5,55+1,2+1,2+0,3+2,2+3,19+1,66+2,96+1,66+0,57+8,01+2,0+5,01)*1,8</t>
  </si>
  <si>
    <t>44</t>
  </si>
  <si>
    <t>9851313RP61</t>
  </si>
  <si>
    <t>Dočištění ploch stěn lomového kamene  ( škrábáním, kartáčováním, broušením)</t>
  </si>
  <si>
    <t>"příprava povrchu kamenného soklu pro hydrofobizační nátěr" 62,88</t>
  </si>
  <si>
    <t>45</t>
  </si>
  <si>
    <t>949101111</t>
  </si>
  <si>
    <t>Lešení pomocné pro objekty pozemních staveb s lešeňovou podlahou v do 1,9 m zatížení do 150 kg/m2</t>
  </si>
  <si>
    <t>"práce uvnitř objektu" 4,24+13,53+43,06+11,83+5,08+5,42+2,16+6,88+4,7</t>
  </si>
  <si>
    <t>46</t>
  </si>
  <si>
    <t>997013111</t>
  </si>
  <si>
    <t>Vnitrostaveništní doprava suti a vybouraných hmot pro budovy v do 6 m s použitím mechanizace</t>
  </si>
  <si>
    <t>47</t>
  </si>
  <si>
    <t>997013501</t>
  </si>
  <si>
    <t>Odvoz suti a vybouraných hmot na skládku nebo meziskládku do 1 km se složením</t>
  </si>
  <si>
    <t>48</t>
  </si>
  <si>
    <t>997013509</t>
  </si>
  <si>
    <t>Příplatek k odvozu suti a vybouraných hmot na skládku ZKD 1 km přes 1 km</t>
  </si>
  <si>
    <t>"odvoz na skládku Holasovice II" 12*13,625</t>
  </si>
  <si>
    <t>49</t>
  </si>
  <si>
    <t>997013831</t>
  </si>
  <si>
    <t>Poplatek za skládku - netříděné</t>
  </si>
  <si>
    <t>50</t>
  </si>
  <si>
    <t>998017001</t>
  </si>
  <si>
    <t>Přesun hmot s omezením mechanizace pro budovy v do 6 m</t>
  </si>
  <si>
    <t>51</t>
  </si>
  <si>
    <t>711122131</t>
  </si>
  <si>
    <t>Provedení izolace proti zemní vlhkosti svislé za horka nátěrem asfaltovým</t>
  </si>
  <si>
    <t xml:space="preserve">"provedení nátěru  zdí pod terénem" </t>
  </si>
  <si>
    <t>(5,01+2,0+8,01+1,66+0,57+2,96+1,66+5,39+2,2+5,55+8,148)*0,9</t>
  </si>
  <si>
    <t>52</t>
  </si>
  <si>
    <t>111613320</t>
  </si>
  <si>
    <t>asfalt stavebně-izolační (např. Paramo- AZIT 105/B2)</t>
  </si>
  <si>
    <t>38,842</t>
  </si>
  <si>
    <t>53</t>
  </si>
  <si>
    <t>711131821</t>
  </si>
  <si>
    <t>Odstranění izolace proti zemní vlhkosti svislé</t>
  </si>
  <si>
    <t>(1,2+5,55+8,148)*2,0</t>
  </si>
  <si>
    <t>54</t>
  </si>
  <si>
    <t>711142559</t>
  </si>
  <si>
    <t>Provedení izolace proti zemní vlhkosti pásy přitavením svislé NAIP</t>
  </si>
  <si>
    <t xml:space="preserve">"provedení izolace z pásů  zdí pod terénem" </t>
  </si>
  <si>
    <t>55</t>
  </si>
  <si>
    <t>628526740</t>
  </si>
  <si>
    <t>pás asfaltový modifikovaný - polyesterová vložka se skleněnými vlákny  (např. Dektrade - Elastek)</t>
  </si>
  <si>
    <t>"viz.montáž + ztratné" 38,842</t>
  </si>
  <si>
    <t>56</t>
  </si>
  <si>
    <t>711161321</t>
  </si>
  <si>
    <t>Izolace proti zemní vlhkosti stěn foliemi nopovými pro těžké podmínky tl. 1,0 mm</t>
  </si>
  <si>
    <t xml:space="preserve">"izolace stěn 1.PP a základových konstrukcí" </t>
  </si>
  <si>
    <t>(5,01+2,0+8,01+1,66+0,57+2,96+1,66+5,39+2,2+5,55+8,148)*1,6</t>
  </si>
  <si>
    <t>57</t>
  </si>
  <si>
    <t>998711101</t>
  </si>
  <si>
    <t>Přesun hmot tonážní pro izolace proti vodě, vlhkosti a plynům v objektech výšky do 6 m</t>
  </si>
  <si>
    <t>58</t>
  </si>
  <si>
    <t>721242115</t>
  </si>
  <si>
    <t>Lapač střešních splavenin z PP se zápachovou klapkou a lapacím košem DN 110</t>
  </si>
  <si>
    <t>59</t>
  </si>
  <si>
    <t>721242116</t>
  </si>
  <si>
    <t>Lapač střešních splavenin z PP se zápachovou klapkou a lapacím košem DN 125</t>
  </si>
  <si>
    <t>60</t>
  </si>
  <si>
    <t>721242805</t>
  </si>
  <si>
    <t>Demontáž lapače střešních splavenin DN 150</t>
  </si>
  <si>
    <t>61</t>
  </si>
  <si>
    <t>998721101</t>
  </si>
  <si>
    <t>Přesun hmot tonážní pro vnitřní kanalizace v objektech v do 6 m</t>
  </si>
  <si>
    <t>62</t>
  </si>
  <si>
    <t>725110RP33</t>
  </si>
  <si>
    <t>Demontáž a zpětná montáž  klozetů splachovací s nádrží</t>
  </si>
  <si>
    <t>soubor</t>
  </si>
  <si>
    <t>"demontáž a zpětná montáž " 2</t>
  </si>
  <si>
    <t>63</t>
  </si>
  <si>
    <t>725122814</t>
  </si>
  <si>
    <t xml:space="preserve">Demontáž  a zpětná montáž pisoárových stání </t>
  </si>
  <si>
    <t xml:space="preserve">"demontáž a zpětná montáž pisoárů "  2 </t>
  </si>
  <si>
    <t>64</t>
  </si>
  <si>
    <t>725210821</t>
  </si>
  <si>
    <t>Demontáž a zpětná montáž umyvadel bez výtokových armatur</t>
  </si>
  <si>
    <t>"demontáž a zpětná montáž" 2</t>
  </si>
  <si>
    <t>65</t>
  </si>
  <si>
    <t>725330RP35</t>
  </si>
  <si>
    <t>Demontáž  a zpětná montáž výlevky keramické</t>
  </si>
  <si>
    <t>"demontáž  a zpětná montáž výlevky " 1</t>
  </si>
  <si>
    <t>66</t>
  </si>
  <si>
    <t>998725101</t>
  </si>
  <si>
    <t>Přesun hmot tonážní pro zařizovací předměty v objektech v do 6 m</t>
  </si>
  <si>
    <t>67</t>
  </si>
  <si>
    <t>735151811</t>
  </si>
  <si>
    <t>Demontáž otopného tělesa panelového jednořadého délka do 1500 mm</t>
  </si>
  <si>
    <t>"1.PP - demontáž stávajících otopných těles ke zpětnému použítí - předpoklad" 13</t>
  </si>
  <si>
    <t>68</t>
  </si>
  <si>
    <t>735191901</t>
  </si>
  <si>
    <t>Vyzkoušení otopných těles panelových po opravě tlakem</t>
  </si>
  <si>
    <t>"1.PP - předpoklad"   1,0*0,6*3+0,8*0,6*4+0,5*0,6*6</t>
  </si>
  <si>
    <t>69</t>
  </si>
  <si>
    <t>735191905</t>
  </si>
  <si>
    <t>Odvzdušnění otopných těles</t>
  </si>
  <si>
    <t>"1.PP -  předpoklad" 13</t>
  </si>
  <si>
    <t>70</t>
  </si>
  <si>
    <t>735191910</t>
  </si>
  <si>
    <t>Napuštění vody do otopných těles</t>
  </si>
  <si>
    <t>71</t>
  </si>
  <si>
    <t>735192921</t>
  </si>
  <si>
    <t>Zpětná montáž otopného tělesa panelového jednořadého do 1500 mm</t>
  </si>
  <si>
    <t>"1.PP zpětná montáž otopných těles - předpoklad" 13</t>
  </si>
  <si>
    <t>72</t>
  </si>
  <si>
    <t>735494811</t>
  </si>
  <si>
    <t>Vypuštění vody z otopných těles</t>
  </si>
  <si>
    <t>73</t>
  </si>
  <si>
    <t>998735101</t>
  </si>
  <si>
    <t>Přesun hmot tonážní pro otopná tělesa v objektech v do 6 m</t>
  </si>
  <si>
    <t>74</t>
  </si>
  <si>
    <t>763121541</t>
  </si>
  <si>
    <t>SDK stěna předsazená tl 55 mm profil CD+UD desky 1x akustické 12,5 TI 40 mm 30 kg/m3 EI 30</t>
  </si>
  <si>
    <t xml:space="preserve">"nová SDK stěna" </t>
  </si>
  <si>
    <t>"m.č.004"   3,36*2,48</t>
  </si>
  <si>
    <t>"m.č.003"   3,99*2,48</t>
  </si>
  <si>
    <t>75</t>
  </si>
  <si>
    <t>763121811</t>
  </si>
  <si>
    <t>Demontáž SDK předsazené/šachtové stěny s jednoduchou nosnou kcí opláštění jednoduché</t>
  </si>
  <si>
    <t xml:space="preserve">"demontáž stávající SDK stěny" </t>
  </si>
  <si>
    <t>76</t>
  </si>
  <si>
    <t>998763301</t>
  </si>
  <si>
    <t>Přesun hmot tonážní pro sádrokartonové konstrukce v objektech v do 6 m</t>
  </si>
  <si>
    <t>77</t>
  </si>
  <si>
    <t>764326RP5</t>
  </si>
  <si>
    <t>komínová stříška  nerezová</t>
  </si>
  <si>
    <t>"kvalitní žáruvzdorný  nerezový plech tl  0,8  mm"</t>
  </si>
  <si>
    <t>"Nohy jsou vyrobeny z masivní žárově zinkované oceli tl . 4 mm" 1,0</t>
  </si>
  <si>
    <t>"třída nereové oceli 1.4301 nebo 1.4404"</t>
  </si>
  <si>
    <t>78</t>
  </si>
  <si>
    <t>998764103</t>
  </si>
  <si>
    <t>Přesun hmot tonážní pro konstrukce klempířské v objektech v do 24 m</t>
  </si>
  <si>
    <t>79</t>
  </si>
  <si>
    <t>766660171</t>
  </si>
  <si>
    <t>Montáž dveřních křídel otvíravých 1křídlových š do 0,8 m do obložkové zárubně</t>
  </si>
  <si>
    <t>"zpětná montáž stávajících dveří do nové zárubně"  11</t>
  </si>
  <si>
    <t>80</t>
  </si>
  <si>
    <t>766660411</t>
  </si>
  <si>
    <t>Montáž vchodových dveří 1křídlových bez nadsvětlíku do zdiva</t>
  </si>
  <si>
    <t>"1.PP dveřní křídlo původní" 1</t>
  </si>
  <si>
    <t>81</t>
  </si>
  <si>
    <t>766681114</t>
  </si>
  <si>
    <t>Montáž zárubní rámových pro vstupní dveře jednokřídlové šířky do 900 mm</t>
  </si>
  <si>
    <t>82</t>
  </si>
  <si>
    <t>6118225RP70</t>
  </si>
  <si>
    <t>zárubeň rámová pro dveře 1křídlové 90x200cm (např. Sapeli zárubeň z masivu)</t>
  </si>
  <si>
    <t>83</t>
  </si>
  <si>
    <t>766682111</t>
  </si>
  <si>
    <t>Montáž zárubní obložkových pro dveře jednokřídlové tl stěny do 170 mm</t>
  </si>
  <si>
    <t>"montáž nových obložkových zárubní"  11</t>
  </si>
  <si>
    <t>84</t>
  </si>
  <si>
    <t>611822580</t>
  </si>
  <si>
    <t>zárubeň obložková pro dveře 1křídlové 60,70,80,90x197 cm,  (např. Sapeli - vysokotlaký laminát HPL tl. 0,8 mm )</t>
  </si>
  <si>
    <t>85</t>
  </si>
  <si>
    <t>766812820</t>
  </si>
  <si>
    <t>Demontáž  a zpětná montáž kuchyňských linek dřevěných nebo kovových délky do 1,5 m</t>
  </si>
  <si>
    <t>"demontáž a zpětná montáž stávající kuchyńské linky" 2</t>
  </si>
  <si>
    <t>86</t>
  </si>
  <si>
    <t>998766101</t>
  </si>
  <si>
    <t>Přesun hmot tonážní pro konstrukce truhlářské v objektech v do 6 m</t>
  </si>
  <si>
    <t>87</t>
  </si>
  <si>
    <t>771573810</t>
  </si>
  <si>
    <t>Demontáž podlah z dlaždic keramických lepených</t>
  </si>
  <si>
    <t xml:space="preserve">"odstranění  stávající dlažby" </t>
  </si>
  <si>
    <t>"m.č. 005"       5,08</t>
  </si>
  <si>
    <t>"m.č. 006"       5,42</t>
  </si>
  <si>
    <t>"m.č. 007"       2,16</t>
  </si>
  <si>
    <t>"m.č. 009"       4,7</t>
  </si>
  <si>
    <t>88</t>
  </si>
  <si>
    <t>771574131</t>
  </si>
  <si>
    <t>Montáž podlah keramických slinutých protiskluzných lepených flexibilním lepidlem do 50 ks/m2</t>
  </si>
  <si>
    <t xml:space="preserve">"nová podlaha v 1.PP" </t>
  </si>
  <si>
    <t>"m.č. 005"      5,08</t>
  </si>
  <si>
    <t>"m.č. 006"      5,42</t>
  </si>
  <si>
    <t>"m.č. 007"      2,16</t>
  </si>
  <si>
    <t>"m.č. 009"      4,7</t>
  </si>
  <si>
    <t>89</t>
  </si>
  <si>
    <t>597612900</t>
  </si>
  <si>
    <t>dlaždice keramické vysoce slinuté neglazované jednobarevné dlaždice R11 ( např. RAKO - série Taurus Granit)</t>
  </si>
  <si>
    <t>"viz. montáž + ztratné" 17,36</t>
  </si>
  <si>
    <t>90</t>
  </si>
  <si>
    <t>771591111</t>
  </si>
  <si>
    <t>Podlahy penetrace podkladu</t>
  </si>
  <si>
    <t xml:space="preserve">"penetrace podkladu" </t>
  </si>
  <si>
    <t>91</t>
  </si>
  <si>
    <t>771990111</t>
  </si>
  <si>
    <t>Vyrovnání podkladu samonivelační stěrkou tl 4 mm pevnosti 15 Mpa</t>
  </si>
  <si>
    <t>"podkladní vrstva dlažby" 17,36</t>
  </si>
  <si>
    <t>92</t>
  </si>
  <si>
    <t>998771101</t>
  </si>
  <si>
    <t>Přesun hmot tonážní pro podlahy z dlaždic v objektech v do 6 m</t>
  </si>
  <si>
    <t>93</t>
  </si>
  <si>
    <t>"m.č. 001"      4,24</t>
  </si>
  <si>
    <t>"m.č. 002"      13,53</t>
  </si>
  <si>
    <t>"m.č. 003"      43,06</t>
  </si>
  <si>
    <t>"m.č. 004"      11,83</t>
  </si>
  <si>
    <t>94</t>
  </si>
  <si>
    <t>776200820</t>
  </si>
  <si>
    <t>Odstranění lepených podlahovin s podložkou ze schodišťových stupňů</t>
  </si>
  <si>
    <t xml:space="preserve">"odstranění stávajících koberců na schodišťových stupních" </t>
  </si>
  <si>
    <t>(1,05*2+1,3+1,3+1,7+1,3+1,15+1,1+1,1+1,1)*2</t>
  </si>
  <si>
    <t>95</t>
  </si>
  <si>
    <t>776270120</t>
  </si>
  <si>
    <t>Lepení podlahovin textilních na schodišťové stupně stupnice točivé</t>
  </si>
  <si>
    <t xml:space="preserve">"montáž nového koberce na schodišťové stupně" </t>
  </si>
  <si>
    <t>"stupnice"          0,5*1,05+1,1*2,2</t>
  </si>
  <si>
    <t>"podstupnice"   (1,05*2+1,3+1,3+1,7+1,3+1,15+1,1+1,1+1,1)*0,161</t>
  </si>
  <si>
    <t>96</t>
  </si>
  <si>
    <t>697510020</t>
  </si>
  <si>
    <t>koberec zátěžový-vysoká zátěž ( např. Velvet Chorus)</t>
  </si>
  <si>
    <t>"viz.montáž + ztratné" 4,901*1,05</t>
  </si>
  <si>
    <t>97</t>
  </si>
  <si>
    <t>776491111</t>
  </si>
  <si>
    <t>Lepení plastové lišty ukončovací samolepicí soklíky a lišty</t>
  </si>
  <si>
    <t>"m.č. 001"    2,34*2+1,81*2-0,9-0,8</t>
  </si>
  <si>
    <t>"m.č  002"    4,65*2+2,48*2-0,8*3-0,6*3+0,1*2</t>
  </si>
  <si>
    <t>"m.č. 003"     4,64+1,39+0,51+1,01+5+3,99+8,51+0,4*2+0,3*2+0,9*3+2,856+0,45*2+0,4*6+1,2*3</t>
  </si>
  <si>
    <t xml:space="preserve">                     -(0,8*2)</t>
  </si>
  <si>
    <t>"m.č. 004"     3,35*2+3,36*2-0,8+0,7*2</t>
  </si>
  <si>
    <t>98</t>
  </si>
  <si>
    <t>283421RP26</t>
  </si>
  <si>
    <t>kobercová lišta ukončovací 52 mm PVC (např. Tarkett - samolepicí krátká tvrdá lišta z PVC)</t>
  </si>
  <si>
    <t>"viz. montáž + ztratné" 68,186</t>
  </si>
  <si>
    <t>99</t>
  </si>
  <si>
    <t>776491112</t>
  </si>
  <si>
    <t xml:space="preserve">Lepení plastové podlahové  lišty </t>
  </si>
  <si>
    <t>"vytvoření fabionu pro koberce"</t>
  </si>
  <si>
    <t>283421RP27</t>
  </si>
  <si>
    <t>podlahová lišta fabion (např.Tarkett-pružný rohový profil z PVC o rozměrech 20mm x 20mm)</t>
  </si>
  <si>
    <t>"viz montáž + ztratné" 68,186</t>
  </si>
  <si>
    <t>101</t>
  </si>
  <si>
    <t>776511820</t>
  </si>
  <si>
    <t>Demontáž lepených povlakových podlah s podložkou ručně</t>
  </si>
  <si>
    <t xml:space="preserve">"odstranění stávajících koberců v 1.PP" </t>
  </si>
  <si>
    <t>102</t>
  </si>
  <si>
    <t>776572100</t>
  </si>
  <si>
    <t>Lepení pásů povlakových podlah textilních</t>
  </si>
  <si>
    <t xml:space="preserve">"montáž nových  koberců v 1.PP+ 10 cm přetažení na zeď" </t>
  </si>
  <si>
    <t>"m.č. 001"       2,34*1,810+(2,34*2+1,81*2-0,9-0,9)*0,1</t>
  </si>
  <si>
    <t>"m.č. 002"      13,53+(4,65*2+2,48*2-0,8*3-0,6-3+0,1*2)*0,1</t>
  </si>
  <si>
    <t xml:space="preserve">"m.č. 003"   </t>
  </si>
  <si>
    <t xml:space="preserve">    43,06+(4,64+1,39+0,51+1,01+5,0+3,99+8,51+0,4+0,3+0,3+0,4+2,856+0,9*3-0,8*2)*0,1</t>
  </si>
  <si>
    <t xml:space="preserve">    ((0,4*2+1,2)*3+0,45*2)*0,1</t>
  </si>
  <si>
    <t>"m.č. 004"      11,83+(3,35*2+3,36*2-0,8+0,7*2)*0,1</t>
  </si>
  <si>
    <t>"m.č. 1.01 - část"1,1*1,5+0,2*1,2+1,2*0,7/2</t>
  </si>
  <si>
    <t>103</t>
  </si>
  <si>
    <t>"viz montáž + ztratné" 81,594*1,05</t>
  </si>
  <si>
    <t>104</t>
  </si>
  <si>
    <t>776990111</t>
  </si>
  <si>
    <t>Vyrovnání podkladu samonivelační stěrkou tl 3 mm pevnosti 15 Mpa</t>
  </si>
  <si>
    <t xml:space="preserve">"úprava povrchu před provedením nové podlahy" </t>
  </si>
  <si>
    <t>105</t>
  </si>
  <si>
    <t>998776101</t>
  </si>
  <si>
    <t>Přesun hmot tonážní pro podlahy povlakové v objektech v do 6 m</t>
  </si>
  <si>
    <t>106</t>
  </si>
  <si>
    <t>781473810</t>
  </si>
  <si>
    <t>Demontáž obkladů z obkladaček keramických lepených</t>
  </si>
  <si>
    <t xml:space="preserve">"demontáž stávajících obkladů" </t>
  </si>
  <si>
    <t>"m.č.004"        (3,36+0,8*2)*2,05</t>
  </si>
  <si>
    <t>"m.č. 005"       (1,55*4+3,3+1,185+0,3+0,9-0,6)*1,5</t>
  </si>
  <si>
    <t>"m.č. 006"       (1,2*2+0,96*2+1,65*2+1,97*2+1,97*2+0,96*2-0,6-0,6-0,8)*1,5</t>
  </si>
  <si>
    <t>"m.č  007"       (1,2*2+1,8*2-0,6)*1,5</t>
  </si>
  <si>
    <t>"m.č. 009"        (0,6*1,21+0,5*1,1+1,2*(1,06+0,97+0,8-0,6-1,1))*2,05</t>
  </si>
  <si>
    <t>107</t>
  </si>
  <si>
    <t>781474RP30</t>
  </si>
  <si>
    <t>Montáž obkladů vnitřních keramických hladkých  lepených flexibilním lepidlem</t>
  </si>
  <si>
    <t>"obklad vnitřní"</t>
  </si>
  <si>
    <t>"m.č. 005"       (1,55*4+3,3+1,185+0,3+0,9-0,6)*1,5+(0,72+0,75*2)*0,4</t>
  </si>
  <si>
    <t>"m.č. 006"       (1,2*2+0,96*2+1,65*2+1,97*2+1,97*2+0,96*2-0,6*2-0,8)*1,5</t>
  </si>
  <si>
    <t xml:space="preserve">                        (0,52+0,6*2+0,72+0,6*2)*0,4</t>
  </si>
  <si>
    <t>108</t>
  </si>
  <si>
    <t>597610RP31</t>
  </si>
  <si>
    <t>obkládačky keramické hladké (např. Rako REMIX 25x33 cm nebo TEXTILE 20x40 cm )</t>
  </si>
  <si>
    <t>"včetně barevného řešení"</t>
  </si>
  <si>
    <t>"viz montáž +ztratné" 66,066</t>
  </si>
  <si>
    <t>109</t>
  </si>
  <si>
    <t>998781101</t>
  </si>
  <si>
    <t>Přesun hmot tonážní pro obklady keramické v objektech v do 6 m</t>
  </si>
  <si>
    <t>110</t>
  </si>
  <si>
    <t>784111031</t>
  </si>
  <si>
    <t>Omytí podkladu v místnostech výšky do 3,80 m</t>
  </si>
  <si>
    <t>305,390-133,951</t>
  </si>
  <si>
    <t>111</t>
  </si>
  <si>
    <t>784111037</t>
  </si>
  <si>
    <t>Omytí podkladu na schodišti o výšce podlaží do 3,80 m</t>
  </si>
  <si>
    <t>"008" (3,7+1,1+1,1+0,15+0,5+0,3+1,24+1,5+0,59+0,65+0,2+0,3)*2,2</t>
  </si>
  <si>
    <t xml:space="preserve">          -(0,72*0,97)</t>
  </si>
  <si>
    <t>112</t>
  </si>
  <si>
    <t>784121001</t>
  </si>
  <si>
    <t>Oškrabání malby v mísnostech výšky do 3,80 m</t>
  </si>
  <si>
    <t>113</t>
  </si>
  <si>
    <t>784121007</t>
  </si>
  <si>
    <t>Oškrabání malby na schodišti o výšce podlaží do 3,80 m</t>
  </si>
  <si>
    <t>114</t>
  </si>
  <si>
    <t>784181101</t>
  </si>
  <si>
    <t>Základní akrylátová jednonásobná penetrace podkladu v místnostech výšky do 3,80m</t>
  </si>
  <si>
    <t>"penetrace nově provedených omítek před malbou"  133,951</t>
  </si>
  <si>
    <t>115</t>
  </si>
  <si>
    <t>784211101</t>
  </si>
  <si>
    <t>Dvojnásobné bílé malby ze směsí za mokra výborně otěruvzdorných v místnostech výšky do 3,80 m</t>
  </si>
  <si>
    <t>"stropy"</t>
  </si>
  <si>
    <t xml:space="preserve">"vzhledem k tomu že bude v úrčitých částech použita sanační omítka  bude malba difúzní bez hlinky" </t>
  </si>
  <si>
    <t xml:space="preserve">"stěny s okna a stropy budou bílé, ostatní barvy pastelové dle výběru uživatele" </t>
  </si>
  <si>
    <t>"001"     4,24</t>
  </si>
  <si>
    <t>"002"     13,53</t>
  </si>
  <si>
    <t>"003"      43,06</t>
  </si>
  <si>
    <t>"004"      11,83</t>
  </si>
  <si>
    <t>"005"      5,08</t>
  </si>
  <si>
    <t>"006"       5,42</t>
  </si>
  <si>
    <t>"007"       2,16</t>
  </si>
  <si>
    <t>"008"        6,88</t>
  </si>
  <si>
    <t>"009"        4,7</t>
  </si>
  <si>
    <t>Mezisoučet</t>
  </si>
  <si>
    <t>"001"     (2,34*2+1,81*2)*2,48</t>
  </si>
  <si>
    <t>"002"     (4,65*2+2,48*2)*2,48</t>
  </si>
  <si>
    <t>"003"     (4,64+1,39+0,51+1,01+5,0+3,99+8,51+5,05+2,856)*2,48</t>
  </si>
  <si>
    <t>"004"     (3,395*2+3,36*2)*2,48</t>
  </si>
  <si>
    <t>"005"     (1,55*4+2,985*2)*0,98</t>
  </si>
  <si>
    <t>"006"     (1,59*4+0,96*2+1,65*2)*0,98</t>
  </si>
  <si>
    <t>"007"     (1,2*2+1,8*2)*0,98</t>
  </si>
  <si>
    <t>"009"     (1,2+0,61+1,2+1,06+0,97+0,8+0,57*2+2,0+1,33*2+2,33*2)*0,5</t>
  </si>
  <si>
    <t>116</t>
  </si>
  <si>
    <t>784211107</t>
  </si>
  <si>
    <t>Dvojnásobné  bílé malby ze směsí za mokra výborně otěruvzdorných na schodišti výšky do 3,80 m</t>
  </si>
  <si>
    <t xml:space="preserve">"část stěn bude opatřena sanační omítkou proto musí být malba difúzní bez hlinky" </t>
  </si>
  <si>
    <t xml:space="preserve">""stěny s okna a stropy budou bílé, ostatní barvy pastelové dle výběru uživatele" </t>
  </si>
  <si>
    <t>117</t>
  </si>
  <si>
    <t>784211151</t>
  </si>
  <si>
    <t>Příplatek k cenám 2x maleb ze směsí za mokra otěruvzdorných za barevnou malbu  tónovanou přípravky</t>
  </si>
  <si>
    <t>"001"     (2,34*1+1,81*2)*2,48</t>
  </si>
  <si>
    <t>"003"     (4,64+1,39+0,51+1,01+5,0+3,99+2,856)*2,48</t>
  </si>
  <si>
    <t>118</t>
  </si>
  <si>
    <t>D-01</t>
  </si>
  <si>
    <t>Sanace vlhkého zdiva objektu</t>
  </si>
  <si>
    <t>119</t>
  </si>
  <si>
    <t>D-02</t>
  </si>
  <si>
    <t>Ochrana stávajících rozvodů kanalizace a vodovodu</t>
  </si>
  <si>
    <t>"ochrana stávajících rozvodů při provádění prací spojených ze sanací objektu"1,0</t>
  </si>
  <si>
    <t>PN</t>
  </si>
  <si>
    <t>SO 03 - Rekonstrukce plotu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</si>
  <si>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</si>
  <si>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</si>
  <si>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</si>
  <si>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767 - Konstrukce zámečnické</t>
  </si>
  <si>
    <t>113106121</t>
  </si>
  <si>
    <t>Rozebrání dlažeb komunikací pro pěší z betonových nebo kamenných dlaždic</t>
  </si>
  <si>
    <t>"rozebnrání části dlažby chodníku pro rekonstrukci plotu" 15,4*0,5</t>
  </si>
  <si>
    <t>Rozebrání dlažeb komunikací pro pěší ze zámkových dlaždic</t>
  </si>
  <si>
    <t>"rozebrání části dlažby pro rekonstrukci plotu" 1,0*0,4*2</t>
  </si>
  <si>
    <t>"rýha pro práce na plotě" (2,4+13,0)*0,6*0,1</t>
  </si>
  <si>
    <t>174201101</t>
  </si>
  <si>
    <t>Zásyp jam, šachet rýh nebo kolem objektů sypaninou bez zhutnění</t>
  </si>
  <si>
    <t>"uvedení okolí plotu do původního stvavu" 0,924</t>
  </si>
  <si>
    <t>271532213</t>
  </si>
  <si>
    <t>Podsyp pod základové konstrukce se zhutněním z hrubého kameniva frakce 8 až 16 mm</t>
  </si>
  <si>
    <t xml:space="preserve">"nové základové pásy pro plot" </t>
  </si>
  <si>
    <t>"sloupky"  0,6*0,6*0,3*6</t>
  </si>
  <si>
    <t>"podezdívka" (1,6+3,8*3)*0,5*0,3</t>
  </si>
  <si>
    <t>274313611</t>
  </si>
  <si>
    <t>Základové pásy z betonu tř. C 16/20</t>
  </si>
  <si>
    <t>"sloupky"  0,6*0,6*0,4*6</t>
  </si>
  <si>
    <t>"podezdívka" (1,6+3,8*3)*0,5*0,4</t>
  </si>
  <si>
    <t>"betonáž přímo do země +3,5%" 3,464*1,035</t>
  </si>
  <si>
    <t>311231116</t>
  </si>
  <si>
    <t>Zdivo nosné z cihel dl 290 mm pevnosti P 7 až 15 na MC 10</t>
  </si>
  <si>
    <t xml:space="preserve">"nově vyzděný plot" </t>
  </si>
  <si>
    <t>"sloupky"  0,4*0,4*2,1*6</t>
  </si>
  <si>
    <t>348272515</t>
  </si>
  <si>
    <t>Plotová stříška pro zeď tl 295 mm z tvarovek hladkých nebo štípaných přírodních</t>
  </si>
  <si>
    <t>"plotová stříška pro ukončení podezdívky" 3,8*3+1,6</t>
  </si>
  <si>
    <t>348273511</t>
  </si>
  <si>
    <t>Sloupová hlavice 400x400 mm z tvarovek hladkých nebo štípaných přírodních (např. KB Block - zákrytové prvky)</t>
  </si>
  <si>
    <t>348273541</t>
  </si>
  <si>
    <t>Sloupová hlavice 300x300 mm z tvarovek hladkých nebo štípaných přírodních (např. KB Block - zákrytové prvky)</t>
  </si>
  <si>
    <t>348273RP10</t>
  </si>
  <si>
    <t>Sloupová hlavice 200x200 mm z tvarovek hladkých nebo štípaných přírodních (např. KB Block - zákrytové prvky)</t>
  </si>
  <si>
    <t>451577877</t>
  </si>
  <si>
    <t>Podklad nebo lože pod dlažbu vodorovný nebo do sklonu 1:5 ze štěrkopísku tl do 100 mm se zhutněním</t>
  </si>
  <si>
    <t>"záková dlažba"  0,8</t>
  </si>
  <si>
    <t>"betonové dlaždice" 7,7</t>
  </si>
  <si>
    <t>596212210</t>
  </si>
  <si>
    <t>Kladení zámkové dlažby pozemních komunikací tl 80 mm skupiny A pl do 50 m2</t>
  </si>
  <si>
    <t>"uvedení komunikace do původního stavu"  0,8</t>
  </si>
  <si>
    <t>dlažba  skladebná HOLLAND HBB 20x10x8 cm přírodní</t>
  </si>
  <si>
    <t>" bude použita původní dlažba + 5% jako ztratné" 0,8/100*5,5</t>
  </si>
  <si>
    <t>596811120</t>
  </si>
  <si>
    <t>Kladení betonové dlažby komunikací pro pěší do lože z kameniva vel do 0,09 m2 plochy do 50 m2</t>
  </si>
  <si>
    <t>"uvedení chodníku do původního stavu" 7,7</t>
  </si>
  <si>
    <t>592453200</t>
  </si>
  <si>
    <t>dlažba desková betonová šedá (např. BEST - PLATEN, povrch STANDARD)</t>
  </si>
  <si>
    <t>"budou použity původní dlaždice + 5 % ztratné" 7,7*0,05</t>
  </si>
  <si>
    <t>622532011</t>
  </si>
  <si>
    <t>Tenkovrstvá silikonová hydrofilní zrnitá omítka tl. 1,5 mm včetně penetrace vnějších stěn</t>
  </si>
  <si>
    <t>"omítka podezdívky" (1,6+3,8+3,8+3,8)*0,4*2</t>
  </si>
  <si>
    <t>622631RP71</t>
  </si>
  <si>
    <t>Spárování spárovací maltou vnějších ploch (průžná mrazuvzdorná spárovací hmota např. f. WEBER)</t>
  </si>
  <si>
    <t>"spárování plotových stříšek a sloupových hlavic"  (0,3*4*6+0,2*4*6+(0,03+0,07+0,37)*2*38)*0,015</t>
  </si>
  <si>
    <t>623532011</t>
  </si>
  <si>
    <t>Tenkovrstvá silikonová hydrofilní zrnitá omítka tl. 1,5 mm včetně penetrace vnějších pilířů, sloupů</t>
  </si>
  <si>
    <t xml:space="preserve">"nová omítka sloupů" </t>
  </si>
  <si>
    <t>(0,4*4*2,0)*6-(0,4*0,3*8)</t>
  </si>
  <si>
    <t>961044111</t>
  </si>
  <si>
    <t>Bourání základů z betonu prostého</t>
  </si>
  <si>
    <t xml:space="preserve">"vybourání základů stávajícího plotu" </t>
  </si>
  <si>
    <t>"sloupky"  0,4*0,4*0,8*6</t>
  </si>
  <si>
    <t>"podezdívka" (1,6+3,8*3)*0,3*0,8</t>
  </si>
  <si>
    <t>962032241</t>
  </si>
  <si>
    <t>Bourání zdiva z cihel pálených nebo vápenopískových na MC přes 1 m3</t>
  </si>
  <si>
    <t xml:space="preserve">"vybourání stávajícího plotu - předpoklad" </t>
  </si>
  <si>
    <t>"sloupky"  0,4*0,4*2,0*6</t>
  </si>
  <si>
    <t>"podezdívka" (1,6+3,8*3)*0,4*0,3</t>
  </si>
  <si>
    <t>966043RP1</t>
  </si>
  <si>
    <t xml:space="preserve">Vybourání prvků sloupu z prostého betonu  </t>
  </si>
  <si>
    <t>"betonové prvky na hlavici sloupu"    0,4*0,4*0,05*6+0,35*0,35*0,05*6+0,3*0,3*0,05*6</t>
  </si>
  <si>
    <t>"betonová krycí deska na podezdívce plotu" 0,4*0,05*(1,6+3,6+3,6+3,6)</t>
  </si>
  <si>
    <t>968062RP2</t>
  </si>
  <si>
    <t>Vybourání dřevěných plotových polí</t>
  </si>
  <si>
    <t>"vybourání stávajících dřevěných plotových polí" (1,6+3,6*3)*0,7</t>
  </si>
  <si>
    <t>"odvoz na skládku Holasovice II" 12*17,074</t>
  </si>
  <si>
    <t>711121131</t>
  </si>
  <si>
    <t>Provedení izolace proti zemní vlhkosti vodorovné za horka nátěrem asfaltovým</t>
  </si>
  <si>
    <t xml:space="preserve">"izolace plotu" </t>
  </si>
  <si>
    <t>"sloupky"  0,6*0,6*6</t>
  </si>
  <si>
    <t>"podezdívka" (1,6+3,8*3)*0,5</t>
  </si>
  <si>
    <t>asfalt stavebně-izolační,(např. Paramo - AZIT 105/B2 )</t>
  </si>
  <si>
    <t>8,66</t>
  </si>
  <si>
    <t>711141559</t>
  </si>
  <si>
    <t>Provedení izolace proti zemní vlhkosti pásy přitavením vodorovné NAIP</t>
  </si>
  <si>
    <t>"sloupky"  0,6*4*6*0,2</t>
  </si>
  <si>
    <t>"podezdívka" (1,6+3,8*3)*0,5+(1,6+3,8*3)*2*0,2</t>
  </si>
  <si>
    <t>pás asfaltový modifikovaný  (např. Dektrade - Elastek)</t>
  </si>
  <si>
    <t>"viz.montáž + ztratné" 14,58</t>
  </si>
  <si>
    <t>767641RP3</t>
  </si>
  <si>
    <t>Demontáž kovových pantů stávajícího plotu</t>
  </si>
  <si>
    <t>767691RP4</t>
  </si>
  <si>
    <t xml:space="preserve">Vyvěšení nebo zavěšení kovových křídel vrat přes </t>
  </si>
  <si>
    <t>767995114</t>
  </si>
  <si>
    <t>Montáž atypických zámečnických konstrukcí hmotnosti do 50 kg</t>
  </si>
  <si>
    <t>"plotové pole včetně úchytů a kotvení"  76*3+32</t>
  </si>
  <si>
    <t>"branka a vrata "  60</t>
  </si>
  <si>
    <t>553423RP5</t>
  </si>
  <si>
    <t>plotové pole kovové délky 3,7 m ( provedení dle stávající kovové branky)</t>
  </si>
  <si>
    <t>"plotové pole kovové" 3</t>
  </si>
  <si>
    <t>553423RP6</t>
  </si>
  <si>
    <t>plotové pole kovové délky 1,5 m (provedení dle stávající kovové branky)</t>
  </si>
  <si>
    <t>"plotové pole kovové"1</t>
  </si>
  <si>
    <t>998767101</t>
  </si>
  <si>
    <t>Přesun hmot tonážní pro zámečnické konstrukce v objektech v do 6 m</t>
  </si>
  <si>
    <t>VN - Vedlejší náklady</t>
  </si>
  <si>
    <t>VN - Vedlejší  náklady</t>
  </si>
  <si>
    <t>R-001</t>
  </si>
  <si>
    <t>Požadavek objednatele - Označení stavby (D+M osazení informační tabule s uvedením názvu stavby, investora stavby, zhotovitele stavby, uvedením termínu a realizace stavby, uvedení kontaktu na odpovědného stavbyvedoucího)</t>
  </si>
  <si>
    <t>R-003</t>
  </si>
  <si>
    <t>Zařízení staveniště (přechodné dopravní značení, zajištění objízdných tras a uzávěr včetně příslušných povolení, ZS sociální objekty, včetně vnitrostaveništního rozvodu a napojení  na media energii, zajištění inf. tabule stavby, včetně nákladů na energie)</t>
  </si>
  <si>
    <t>kompl</t>
  </si>
  <si>
    <t>R-004</t>
  </si>
  <si>
    <t>Vytýčení inženýrských sítí včetně provedení průzkumných sond, výšková úprava všech znaků IS, šachet, poklopů a ostaních …</t>
  </si>
  <si>
    <t>R-005</t>
  </si>
  <si>
    <t>Průběžné čištění komunikací, čištění vozidel při výjezdu ze stavby, zajištění výkopů (zábradlí, zajištění obslužného provozu (zásobování, svoz komunálních odpadů, záchranných složek, ..))</t>
  </si>
  <si>
    <t>R-006</t>
  </si>
  <si>
    <t xml:space="preserve">Zajištění dokumentace skutečného provedení staveb včetně geodetického zaměření skutečného stavu </t>
  </si>
  <si>
    <t>R-006a</t>
  </si>
  <si>
    <t xml:space="preserve">Zajištění dokumentace pro provedení stavby </t>
  </si>
  <si>
    <t>R-007</t>
  </si>
  <si>
    <t xml:space="preserve">Dodání dokladů nutných pro kolaudační řízení </t>
  </si>
  <si>
    <t>R-010</t>
  </si>
  <si>
    <t xml:space="preserve">Vyklizení objektů - demontáž a vystěhování vybavení , uskladnění a zpětná montáž </t>
  </si>
  <si>
    <t>kpl</t>
  </si>
  <si>
    <t>R-011</t>
  </si>
  <si>
    <t>Inženýrská činnost</t>
  </si>
  <si>
    <t>R-012</t>
  </si>
  <si>
    <t>Technický dozor investora</t>
  </si>
  <si>
    <t>R-013</t>
  </si>
  <si>
    <t>Autorský dozor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</si>
  <si>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</si>
  <si>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</si>
  <si>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</si>
  <si>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</si>
  <si>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</si>
  <si>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</si>
  <si>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</si>
  <si>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Zlutě podbarvené položky uchazeč navyplňuje (kód R 006a, 007, 012 a 013)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</si>
</sst>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18"/>
      <name val="Trebuchet MS"/>
      <family val="0"/>
    </font>
    <font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4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  <font>
      <sz val="14"/>
      <color rgb="FFFF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4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2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49" fontId="32" fillId="0" borderId="33" xfId="0" applyNumberFormat="1" applyFont="1" applyBorder="1" applyAlignment="1">
      <alignment horizontal="left" vertical="center" wrapText="1"/>
    </xf>
    <xf numFmtId="0" fontId="32" fillId="0" borderId="33" xfId="0" applyFont="1" applyBorder="1" applyAlignment="1">
      <alignment horizontal="center" vertical="center" wrapText="1"/>
    </xf>
    <xf numFmtId="168" fontId="32" fillId="0" borderId="33" xfId="0" applyNumberFormat="1" applyFont="1" applyBorder="1" applyAlignment="1">
      <alignment horizontal="right" vertical="center"/>
    </xf>
    <xf numFmtId="0" fontId="33" fillId="0" borderId="1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168" fontId="33" fillId="0" borderId="0" xfId="0" applyNumberFormat="1" applyFont="1" applyAlignment="1">
      <alignment horizontal="right" vertical="center"/>
    </xf>
    <xf numFmtId="0" fontId="33" fillId="0" borderId="14" xfId="0" applyFont="1" applyBorder="1" applyAlignment="1">
      <alignment horizontal="left" vertical="center"/>
    </xf>
    <xf numFmtId="0" fontId="33" fillId="0" borderId="22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4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36" borderId="33" xfId="0" applyFont="1" applyFill="1" applyBorder="1" applyAlignment="1">
      <alignment horizontal="center" vertical="center"/>
    </xf>
    <xf numFmtId="49" fontId="0" fillId="36" borderId="33" xfId="0" applyNumberFormat="1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horizontal="center" vertical="center" wrapText="1"/>
    </xf>
    <xf numFmtId="168" fontId="0" fillId="36" borderId="33" xfId="0" applyNumberFormat="1" applyFont="1" applyFill="1" applyBorder="1" applyAlignment="1">
      <alignment horizontal="right" vertical="center"/>
    </xf>
    <xf numFmtId="0" fontId="76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4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75" fillId="33" borderId="0" xfId="36" applyFont="1" applyFill="1" applyAlignment="1" applyProtection="1">
      <alignment horizontal="center" vertical="center"/>
      <protection/>
    </xf>
    <xf numFmtId="164" fontId="24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164" fontId="0" fillId="0" borderId="33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164" fontId="0" fillId="34" borderId="33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right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2" fillId="0" borderId="33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/>
    </xf>
    <xf numFmtId="164" fontId="32" fillId="34" borderId="33" xfId="0" applyNumberFormat="1" applyFont="1" applyFill="1" applyBorder="1" applyAlignment="1">
      <alignment horizontal="right" vertical="center"/>
    </xf>
    <xf numFmtId="164" fontId="32" fillId="0" borderId="33" xfId="0" applyNumberFormat="1" applyFont="1" applyBorder="1" applyAlignment="1">
      <alignment horizontal="right" vertical="center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  <xf numFmtId="0" fontId="0" fillId="36" borderId="33" xfId="0" applyFont="1" applyFill="1" applyBorder="1" applyAlignment="1">
      <alignment horizontal="left" vertical="center" wrapText="1"/>
    </xf>
    <xf numFmtId="0" fontId="0" fillId="36" borderId="33" xfId="0" applyFill="1" applyBorder="1" applyAlignment="1">
      <alignment horizontal="left" vertical="center"/>
    </xf>
    <xf numFmtId="164" fontId="0" fillId="36" borderId="33" xfId="0" applyNumberFormat="1" applyFont="1" applyFill="1" applyBorder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5C7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1CF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E15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E9E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5C7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1CF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E15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E9E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zoomScalePageLayoutView="0" workbookViewId="0" topLeftCell="A1">
      <pane ySplit="1" topLeftCell="A78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62" t="s">
        <v>0</v>
      </c>
      <c r="B1" s="163"/>
      <c r="C1" s="163"/>
      <c r="D1" s="164" t="s">
        <v>1</v>
      </c>
      <c r="E1" s="163"/>
      <c r="F1" s="163"/>
      <c r="G1" s="163"/>
      <c r="H1" s="163"/>
      <c r="I1" s="163"/>
      <c r="J1" s="163"/>
      <c r="K1" s="165" t="s">
        <v>863</v>
      </c>
      <c r="L1" s="165"/>
      <c r="M1" s="165"/>
      <c r="N1" s="165"/>
      <c r="O1" s="165"/>
      <c r="P1" s="165"/>
      <c r="Q1" s="165"/>
      <c r="R1" s="165"/>
      <c r="S1" s="165"/>
      <c r="T1" s="163"/>
      <c r="U1" s="163"/>
      <c r="V1" s="163"/>
      <c r="W1" s="165" t="s">
        <v>864</v>
      </c>
      <c r="X1" s="165"/>
      <c r="Y1" s="165"/>
      <c r="Z1" s="165"/>
      <c r="AA1" s="165"/>
      <c r="AB1" s="165"/>
      <c r="AC1" s="165"/>
      <c r="AD1" s="165"/>
      <c r="AE1" s="165"/>
      <c r="AF1" s="165"/>
      <c r="AG1" s="163"/>
      <c r="AH1" s="163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02" t="s">
        <v>4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R2" s="175" t="s">
        <v>5</v>
      </c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93" t="s">
        <v>9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95" t="s">
        <v>14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Q5" s="11"/>
      <c r="BE5" s="203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204" t="s">
        <v>17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Q6" s="11"/>
      <c r="BE6" s="176"/>
      <c r="BS6" s="6" t="s">
        <v>18</v>
      </c>
    </row>
    <row r="7" spans="2:71" s="2" customFormat="1" ht="15" customHeight="1">
      <c r="B7" s="10"/>
      <c r="D7" s="17" t="s">
        <v>19</v>
      </c>
      <c r="K7" s="15" t="s">
        <v>20</v>
      </c>
      <c r="AK7" s="17" t="s">
        <v>21</v>
      </c>
      <c r="AN7" s="15"/>
      <c r="AQ7" s="11"/>
      <c r="BE7" s="176"/>
      <c r="BS7" s="6" t="s">
        <v>22</v>
      </c>
    </row>
    <row r="8" spans="2:71" s="2" customFormat="1" ht="15" customHeight="1">
      <c r="B8" s="10"/>
      <c r="D8" s="17" t="s">
        <v>23</v>
      </c>
      <c r="K8" s="15" t="s">
        <v>24</v>
      </c>
      <c r="AK8" s="17" t="s">
        <v>25</v>
      </c>
      <c r="AN8" s="18" t="s">
        <v>26</v>
      </c>
      <c r="AQ8" s="11"/>
      <c r="BE8" s="176"/>
      <c r="BS8" s="6" t="s">
        <v>27</v>
      </c>
    </row>
    <row r="9" spans="2:71" s="2" customFormat="1" ht="15" customHeight="1">
      <c r="B9" s="10"/>
      <c r="AQ9" s="11"/>
      <c r="BE9" s="176"/>
      <c r="BS9" s="6" t="s">
        <v>28</v>
      </c>
    </row>
    <row r="10" spans="2:71" s="2" customFormat="1" ht="15" customHeight="1">
      <c r="B10" s="10"/>
      <c r="D10" s="17" t="s">
        <v>29</v>
      </c>
      <c r="AK10" s="17" t="s">
        <v>30</v>
      </c>
      <c r="AN10" s="15"/>
      <c r="AQ10" s="11"/>
      <c r="BE10" s="176"/>
      <c r="BS10" s="6" t="s">
        <v>18</v>
      </c>
    </row>
    <row r="11" spans="2:71" s="2" customFormat="1" ht="19.5" customHeight="1">
      <c r="B11" s="10"/>
      <c r="E11" s="15" t="s">
        <v>31</v>
      </c>
      <c r="AK11" s="17" t="s">
        <v>32</v>
      </c>
      <c r="AN11" s="15"/>
      <c r="AQ11" s="11"/>
      <c r="BE11" s="176"/>
      <c r="BS11" s="6" t="s">
        <v>18</v>
      </c>
    </row>
    <row r="12" spans="2:71" s="2" customFormat="1" ht="7.5" customHeight="1">
      <c r="B12" s="10"/>
      <c r="AQ12" s="11"/>
      <c r="BE12" s="176"/>
      <c r="BS12" s="6" t="s">
        <v>18</v>
      </c>
    </row>
    <row r="13" spans="2:71" s="2" customFormat="1" ht="15" customHeight="1">
      <c r="B13" s="10"/>
      <c r="D13" s="17" t="s">
        <v>33</v>
      </c>
      <c r="AK13" s="17" t="s">
        <v>30</v>
      </c>
      <c r="AN13" s="19" t="s">
        <v>34</v>
      </c>
      <c r="AQ13" s="11"/>
      <c r="BE13" s="176"/>
      <c r="BS13" s="6" t="s">
        <v>18</v>
      </c>
    </row>
    <row r="14" spans="2:71" s="2" customFormat="1" ht="15.75" customHeight="1">
      <c r="B14" s="10"/>
      <c r="E14" s="205" t="s">
        <v>34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" t="s">
        <v>32</v>
      </c>
      <c r="AN14" s="19" t="s">
        <v>34</v>
      </c>
      <c r="AQ14" s="11"/>
      <c r="BE14" s="176"/>
      <c r="BS14" s="6" t="s">
        <v>18</v>
      </c>
    </row>
    <row r="15" spans="2:71" s="2" customFormat="1" ht="7.5" customHeight="1">
      <c r="B15" s="10"/>
      <c r="AQ15" s="11"/>
      <c r="BE15" s="176"/>
      <c r="BS15" s="6" t="s">
        <v>3</v>
      </c>
    </row>
    <row r="16" spans="2:71" s="2" customFormat="1" ht="15" customHeight="1">
      <c r="B16" s="10"/>
      <c r="D16" s="17" t="s">
        <v>35</v>
      </c>
      <c r="AK16" s="17" t="s">
        <v>30</v>
      </c>
      <c r="AN16" s="15"/>
      <c r="AQ16" s="11"/>
      <c r="BE16" s="176"/>
      <c r="BS16" s="6" t="s">
        <v>3</v>
      </c>
    </row>
    <row r="17" spans="2:71" s="2" customFormat="1" ht="19.5" customHeight="1">
      <c r="B17" s="10"/>
      <c r="E17" s="15" t="s">
        <v>36</v>
      </c>
      <c r="AK17" s="17" t="s">
        <v>32</v>
      </c>
      <c r="AN17" s="15"/>
      <c r="AQ17" s="11"/>
      <c r="BE17" s="176"/>
      <c r="BS17" s="6" t="s">
        <v>37</v>
      </c>
    </row>
    <row r="18" spans="2:71" s="2" customFormat="1" ht="7.5" customHeight="1">
      <c r="B18" s="10"/>
      <c r="AQ18" s="11"/>
      <c r="BE18" s="176"/>
      <c r="BS18" s="6" t="s">
        <v>6</v>
      </c>
    </row>
    <row r="19" spans="2:71" s="2" customFormat="1" ht="15" customHeight="1">
      <c r="B19" s="10"/>
      <c r="D19" s="17" t="s">
        <v>38</v>
      </c>
      <c r="AK19" s="17" t="s">
        <v>30</v>
      </c>
      <c r="AN19" s="15"/>
      <c r="AQ19" s="11"/>
      <c r="BE19" s="176"/>
      <c r="BS19" s="6" t="s">
        <v>6</v>
      </c>
    </row>
    <row r="20" spans="2:57" s="2" customFormat="1" ht="19.5" customHeight="1">
      <c r="B20" s="10"/>
      <c r="E20" s="15" t="s">
        <v>39</v>
      </c>
      <c r="AK20" s="17" t="s">
        <v>32</v>
      </c>
      <c r="AN20" s="15"/>
      <c r="AQ20" s="11"/>
      <c r="BE20" s="176"/>
    </row>
    <row r="21" spans="2:57" s="2" customFormat="1" ht="7.5" customHeight="1">
      <c r="B21" s="10"/>
      <c r="AQ21" s="11"/>
      <c r="BE21" s="176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76"/>
    </row>
    <row r="23" spans="2:57" s="2" customFormat="1" ht="15" customHeight="1">
      <c r="B23" s="10"/>
      <c r="D23" s="21" t="s">
        <v>40</v>
      </c>
      <c r="AK23" s="206">
        <f>ROUND($AG$87,2)</f>
        <v>0</v>
      </c>
      <c r="AL23" s="176"/>
      <c r="AM23" s="176"/>
      <c r="AN23" s="176"/>
      <c r="AO23" s="176"/>
      <c r="AQ23" s="11"/>
      <c r="BE23" s="176"/>
    </row>
    <row r="24" spans="2:57" s="2" customFormat="1" ht="15" customHeight="1">
      <c r="B24" s="10"/>
      <c r="D24" s="21" t="s">
        <v>41</v>
      </c>
      <c r="AK24" s="206">
        <f>ROUND($AG$92,2)</f>
        <v>0</v>
      </c>
      <c r="AL24" s="176"/>
      <c r="AM24" s="176"/>
      <c r="AN24" s="176"/>
      <c r="AO24" s="176"/>
      <c r="AQ24" s="11"/>
      <c r="BE24" s="176"/>
    </row>
    <row r="25" spans="2:57" s="6" customFormat="1" ht="7.5" customHeight="1">
      <c r="B25" s="22"/>
      <c r="AQ25" s="23"/>
      <c r="BE25" s="178"/>
    </row>
    <row r="26" spans="2:57" s="6" customFormat="1" ht="27" customHeight="1">
      <c r="B26" s="22"/>
      <c r="D26" s="24" t="s">
        <v>42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07">
        <f>ROUND($AK$23+$AK$24,2)</f>
        <v>0</v>
      </c>
      <c r="AL26" s="208"/>
      <c r="AM26" s="208"/>
      <c r="AN26" s="208"/>
      <c r="AO26" s="208"/>
      <c r="AQ26" s="23"/>
      <c r="BE26" s="178"/>
    </row>
    <row r="27" spans="2:57" s="6" customFormat="1" ht="7.5" customHeight="1">
      <c r="B27" s="22"/>
      <c r="AQ27" s="23"/>
      <c r="BE27" s="178"/>
    </row>
    <row r="28" spans="2:57" s="6" customFormat="1" ht="15" customHeight="1">
      <c r="B28" s="26"/>
      <c r="D28" s="27" t="s">
        <v>43</v>
      </c>
      <c r="F28" s="27" t="s">
        <v>44</v>
      </c>
      <c r="L28" s="199">
        <v>0.21</v>
      </c>
      <c r="M28" s="200"/>
      <c r="N28" s="200"/>
      <c r="O28" s="200"/>
      <c r="T28" s="29" t="s">
        <v>45</v>
      </c>
      <c r="W28" s="201">
        <f>ROUND($AZ$87+SUM($CD$93:$CD$97),2)</f>
        <v>0</v>
      </c>
      <c r="X28" s="200"/>
      <c r="Y28" s="200"/>
      <c r="Z28" s="200"/>
      <c r="AA28" s="200"/>
      <c r="AB28" s="200"/>
      <c r="AC28" s="200"/>
      <c r="AD28" s="200"/>
      <c r="AE28" s="200"/>
      <c r="AK28" s="201">
        <f>ROUND($AV$87+SUM($BY$93:$BY$97),2)</f>
        <v>0</v>
      </c>
      <c r="AL28" s="200"/>
      <c r="AM28" s="200"/>
      <c r="AN28" s="200"/>
      <c r="AO28" s="200"/>
      <c r="AQ28" s="30"/>
      <c r="BE28" s="200"/>
    </row>
    <row r="29" spans="2:57" s="6" customFormat="1" ht="15" customHeight="1">
      <c r="B29" s="26"/>
      <c r="F29" s="27" t="s">
        <v>46</v>
      </c>
      <c r="L29" s="199">
        <v>0.15</v>
      </c>
      <c r="M29" s="200"/>
      <c r="N29" s="200"/>
      <c r="O29" s="200"/>
      <c r="T29" s="29" t="s">
        <v>45</v>
      </c>
      <c r="W29" s="201">
        <f>ROUND($BA$87+SUM($CE$93:$CE$97),2)</f>
        <v>0</v>
      </c>
      <c r="X29" s="200"/>
      <c r="Y29" s="200"/>
      <c r="Z29" s="200"/>
      <c r="AA29" s="200"/>
      <c r="AB29" s="200"/>
      <c r="AC29" s="200"/>
      <c r="AD29" s="200"/>
      <c r="AE29" s="200"/>
      <c r="AK29" s="201">
        <f>ROUND($AW$87+SUM($BZ$93:$BZ$97),2)</f>
        <v>0</v>
      </c>
      <c r="AL29" s="200"/>
      <c r="AM29" s="200"/>
      <c r="AN29" s="200"/>
      <c r="AO29" s="200"/>
      <c r="AQ29" s="30"/>
      <c r="BE29" s="200"/>
    </row>
    <row r="30" spans="2:57" s="6" customFormat="1" ht="15" customHeight="1" hidden="1">
      <c r="B30" s="26"/>
      <c r="F30" s="27" t="s">
        <v>47</v>
      </c>
      <c r="L30" s="199">
        <v>0.21</v>
      </c>
      <c r="M30" s="200"/>
      <c r="N30" s="200"/>
      <c r="O30" s="200"/>
      <c r="T30" s="29" t="s">
        <v>45</v>
      </c>
      <c r="W30" s="201">
        <f>ROUND($BB$87+SUM($CF$93:$CF$97),2)</f>
        <v>0</v>
      </c>
      <c r="X30" s="200"/>
      <c r="Y30" s="200"/>
      <c r="Z30" s="200"/>
      <c r="AA30" s="200"/>
      <c r="AB30" s="200"/>
      <c r="AC30" s="200"/>
      <c r="AD30" s="200"/>
      <c r="AE30" s="200"/>
      <c r="AK30" s="201">
        <v>0</v>
      </c>
      <c r="AL30" s="200"/>
      <c r="AM30" s="200"/>
      <c r="AN30" s="200"/>
      <c r="AO30" s="200"/>
      <c r="AQ30" s="30"/>
      <c r="BE30" s="200"/>
    </row>
    <row r="31" spans="2:57" s="6" customFormat="1" ht="15" customHeight="1" hidden="1">
      <c r="B31" s="26"/>
      <c r="F31" s="27" t="s">
        <v>48</v>
      </c>
      <c r="L31" s="199">
        <v>0.15</v>
      </c>
      <c r="M31" s="200"/>
      <c r="N31" s="200"/>
      <c r="O31" s="200"/>
      <c r="T31" s="29" t="s">
        <v>45</v>
      </c>
      <c r="W31" s="201">
        <f>ROUND($BC$87+SUM($CG$93:$CG$97),2)</f>
        <v>0</v>
      </c>
      <c r="X31" s="200"/>
      <c r="Y31" s="200"/>
      <c r="Z31" s="200"/>
      <c r="AA31" s="200"/>
      <c r="AB31" s="200"/>
      <c r="AC31" s="200"/>
      <c r="AD31" s="200"/>
      <c r="AE31" s="200"/>
      <c r="AK31" s="201">
        <v>0</v>
      </c>
      <c r="AL31" s="200"/>
      <c r="AM31" s="200"/>
      <c r="AN31" s="200"/>
      <c r="AO31" s="200"/>
      <c r="AQ31" s="30"/>
      <c r="BE31" s="200"/>
    </row>
    <row r="32" spans="2:57" s="6" customFormat="1" ht="15" customHeight="1" hidden="1">
      <c r="B32" s="26"/>
      <c r="F32" s="27" t="s">
        <v>49</v>
      </c>
      <c r="L32" s="199">
        <v>0</v>
      </c>
      <c r="M32" s="200"/>
      <c r="N32" s="200"/>
      <c r="O32" s="200"/>
      <c r="T32" s="29" t="s">
        <v>45</v>
      </c>
      <c r="W32" s="201">
        <f>ROUND($BD$87+SUM($CH$93:$CH$97),2)</f>
        <v>0</v>
      </c>
      <c r="X32" s="200"/>
      <c r="Y32" s="200"/>
      <c r="Z32" s="200"/>
      <c r="AA32" s="200"/>
      <c r="AB32" s="200"/>
      <c r="AC32" s="200"/>
      <c r="AD32" s="200"/>
      <c r="AE32" s="200"/>
      <c r="AK32" s="201">
        <v>0</v>
      </c>
      <c r="AL32" s="200"/>
      <c r="AM32" s="200"/>
      <c r="AN32" s="200"/>
      <c r="AO32" s="200"/>
      <c r="AQ32" s="30"/>
      <c r="BE32" s="200"/>
    </row>
    <row r="33" spans="2:57" s="6" customFormat="1" ht="7.5" customHeight="1">
      <c r="B33" s="22"/>
      <c r="AQ33" s="23"/>
      <c r="BE33" s="178"/>
    </row>
    <row r="34" spans="2:57" s="6" customFormat="1" ht="27" customHeight="1">
      <c r="B34" s="22"/>
      <c r="C34" s="31"/>
      <c r="D34" s="32" t="s">
        <v>50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51</v>
      </c>
      <c r="U34" s="33"/>
      <c r="V34" s="33"/>
      <c r="W34" s="33"/>
      <c r="X34" s="191" t="s">
        <v>52</v>
      </c>
      <c r="Y34" s="188"/>
      <c r="Z34" s="188"/>
      <c r="AA34" s="188"/>
      <c r="AB34" s="188"/>
      <c r="AC34" s="33"/>
      <c r="AD34" s="33"/>
      <c r="AE34" s="33"/>
      <c r="AF34" s="33"/>
      <c r="AG34" s="33"/>
      <c r="AH34" s="33"/>
      <c r="AI34" s="33"/>
      <c r="AJ34" s="33"/>
      <c r="AK34" s="192">
        <f>ROUND(SUM($AK$26:$AK$32),2)</f>
        <v>0</v>
      </c>
      <c r="AL34" s="188"/>
      <c r="AM34" s="188"/>
      <c r="AN34" s="188"/>
      <c r="AO34" s="190"/>
      <c r="AP34" s="31"/>
      <c r="AQ34" s="23"/>
      <c r="BE34" s="178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53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54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55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56</v>
      </c>
      <c r="S58" s="41"/>
      <c r="T58" s="41"/>
      <c r="U58" s="41"/>
      <c r="V58" s="41"/>
      <c r="W58" s="41"/>
      <c r="X58" s="41"/>
      <c r="Y58" s="41"/>
      <c r="Z58" s="43"/>
      <c r="AC58" s="40" t="s">
        <v>55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56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57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58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55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56</v>
      </c>
      <c r="S69" s="41"/>
      <c r="T69" s="41"/>
      <c r="U69" s="41"/>
      <c r="V69" s="41"/>
      <c r="W69" s="41"/>
      <c r="X69" s="41"/>
      <c r="Y69" s="41"/>
      <c r="Z69" s="43"/>
      <c r="AC69" s="40" t="s">
        <v>55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56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93" t="s">
        <v>59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23"/>
    </row>
    <row r="77" spans="2:43" s="15" customFormat="1" ht="15" customHeight="1">
      <c r="B77" s="50"/>
      <c r="C77" s="17" t="s">
        <v>13</v>
      </c>
      <c r="L77" s="15" t="str">
        <f>$K$5</f>
        <v>EM2014-107</v>
      </c>
      <c r="AQ77" s="51"/>
    </row>
    <row r="78" spans="2:43" s="52" customFormat="1" ht="37.5" customHeight="1">
      <c r="B78" s="53"/>
      <c r="C78" s="52" t="s">
        <v>16</v>
      </c>
      <c r="L78" s="194" t="str">
        <f>$K$6</f>
        <v>SÚIP - Školící středisko - stavební úpravy I. etapa</v>
      </c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23</v>
      </c>
      <c r="L80" s="55" t="str">
        <f>IF($K$8="","",$K$8)</f>
        <v>Zukalova 1276/3, Opava 74601</v>
      </c>
      <c r="AI80" s="17" t="s">
        <v>25</v>
      </c>
      <c r="AM80" s="56" t="str">
        <f>IF($AN$8="","",$AN$8)</f>
        <v>11.02.2015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29</v>
      </c>
      <c r="L82" s="15" t="str">
        <f>IF($E$11="","",$E$11)</f>
        <v>SÚIP, Kolářská 451/13, Opava</v>
      </c>
      <c r="AI82" s="17" t="s">
        <v>35</v>
      </c>
      <c r="AM82" s="195" t="str">
        <f>IF($E$17="","",$E$17)</f>
        <v>Ateliér EMMET, s.r.o.</v>
      </c>
      <c r="AN82" s="178"/>
      <c r="AO82" s="178"/>
      <c r="AP82" s="178"/>
      <c r="AQ82" s="23"/>
      <c r="AS82" s="196" t="s">
        <v>60</v>
      </c>
      <c r="AT82" s="197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33</v>
      </c>
      <c r="L83" s="15">
        <f>IF($E$14="Vyplň údaj","",$E$14)</f>
      </c>
      <c r="AI83" s="17" t="s">
        <v>38</v>
      </c>
      <c r="AM83" s="195" t="str">
        <f>IF($E$20="","",$E$20)</f>
        <v>Ing.Urbanová (CÚ:ÚRS 2014/II)</v>
      </c>
      <c r="AN83" s="178"/>
      <c r="AO83" s="178"/>
      <c r="AP83" s="178"/>
      <c r="AQ83" s="23"/>
      <c r="AS83" s="198"/>
      <c r="AT83" s="178"/>
      <c r="BD83" s="57"/>
    </row>
    <row r="84" spans="2:56" s="6" customFormat="1" ht="12" customHeight="1">
      <c r="B84" s="22"/>
      <c r="AQ84" s="23"/>
      <c r="AS84" s="198"/>
      <c r="AT84" s="178"/>
      <c r="BD84" s="57"/>
    </row>
    <row r="85" spans="2:57" s="6" customFormat="1" ht="30" customHeight="1">
      <c r="B85" s="22"/>
      <c r="C85" s="187" t="s">
        <v>61</v>
      </c>
      <c r="D85" s="188"/>
      <c r="E85" s="188"/>
      <c r="F85" s="188"/>
      <c r="G85" s="188"/>
      <c r="H85" s="33"/>
      <c r="I85" s="189" t="s">
        <v>62</v>
      </c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9" t="s">
        <v>63</v>
      </c>
      <c r="AH85" s="188"/>
      <c r="AI85" s="188"/>
      <c r="AJ85" s="188"/>
      <c r="AK85" s="188"/>
      <c r="AL85" s="188"/>
      <c r="AM85" s="188"/>
      <c r="AN85" s="189" t="s">
        <v>64</v>
      </c>
      <c r="AO85" s="188"/>
      <c r="AP85" s="190"/>
      <c r="AQ85" s="23"/>
      <c r="AS85" s="58" t="s">
        <v>65</v>
      </c>
      <c r="AT85" s="59" t="s">
        <v>66</v>
      </c>
      <c r="AU85" s="59" t="s">
        <v>67</v>
      </c>
      <c r="AV85" s="59" t="s">
        <v>68</v>
      </c>
      <c r="AW85" s="59" t="s">
        <v>69</v>
      </c>
      <c r="AX85" s="59" t="s">
        <v>70</v>
      </c>
      <c r="AY85" s="59" t="s">
        <v>71</v>
      </c>
      <c r="AZ85" s="59" t="s">
        <v>72</v>
      </c>
      <c r="BA85" s="59" t="s">
        <v>73</v>
      </c>
      <c r="BB85" s="59" t="s">
        <v>74</v>
      </c>
      <c r="BC85" s="59" t="s">
        <v>75</v>
      </c>
      <c r="BD85" s="60" t="s">
        <v>76</v>
      </c>
      <c r="BE85" s="61"/>
    </row>
    <row r="86" spans="2:56" s="6" customFormat="1" ht="12" customHeight="1">
      <c r="B86" s="22"/>
      <c r="AQ86" s="23"/>
      <c r="AS86" s="62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3" t="s">
        <v>77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181">
        <f>ROUND(SUM($AG$88:$AG$90),2)</f>
        <v>0</v>
      </c>
      <c r="AH87" s="182"/>
      <c r="AI87" s="182"/>
      <c r="AJ87" s="182"/>
      <c r="AK87" s="182"/>
      <c r="AL87" s="182"/>
      <c r="AM87" s="182"/>
      <c r="AN87" s="181">
        <f>ROUND(SUM($AG$87,$AT$87),2)</f>
        <v>0</v>
      </c>
      <c r="AO87" s="182"/>
      <c r="AP87" s="182"/>
      <c r="AQ87" s="54"/>
      <c r="AS87" s="64">
        <f>ROUND(SUM($AS$88:$AS$90),2)</f>
        <v>0</v>
      </c>
      <c r="AT87" s="65">
        <f>ROUND(SUM($AV$87:$AW$87),2)</f>
        <v>0</v>
      </c>
      <c r="AU87" s="66">
        <f>ROUND(SUM($AU$88:$AU$90),5)</f>
        <v>1388.82943</v>
      </c>
      <c r="AV87" s="65">
        <f>ROUND($AZ$87*$L$28,2)</f>
        <v>0</v>
      </c>
      <c r="AW87" s="65">
        <f>ROUND($BA$87*$L$29,2)</f>
        <v>0</v>
      </c>
      <c r="AX87" s="65">
        <f>ROUND($BB$87*$L$28,2)</f>
        <v>0</v>
      </c>
      <c r="AY87" s="65">
        <f>ROUND($BC$87*$L$29,2)</f>
        <v>0</v>
      </c>
      <c r="AZ87" s="65">
        <f>ROUND(SUM($AZ$88:$AZ$90),2)</f>
        <v>0</v>
      </c>
      <c r="BA87" s="65">
        <f>ROUND(SUM($BA$88:$BA$90),2)</f>
        <v>0</v>
      </c>
      <c r="BB87" s="65">
        <f>ROUND(SUM($BB$88:$BB$90),2)</f>
        <v>0</v>
      </c>
      <c r="BC87" s="65">
        <f>ROUND(SUM($BC$88:$BC$90),2)</f>
        <v>0</v>
      </c>
      <c r="BD87" s="67">
        <f>ROUND(SUM($BD$88:$BD$90),2)</f>
        <v>0</v>
      </c>
      <c r="BS87" s="52" t="s">
        <v>78</v>
      </c>
      <c r="BT87" s="52" t="s">
        <v>79</v>
      </c>
      <c r="BU87" s="68" t="s">
        <v>80</v>
      </c>
      <c r="BV87" s="52" t="s">
        <v>81</v>
      </c>
      <c r="BW87" s="52" t="s">
        <v>82</v>
      </c>
      <c r="BX87" s="52" t="s">
        <v>83</v>
      </c>
    </row>
    <row r="88" spans="1:76" s="69" customFormat="1" ht="28.5" customHeight="1">
      <c r="A88" s="161" t="s">
        <v>865</v>
      </c>
      <c r="B88" s="70"/>
      <c r="C88" s="71"/>
      <c r="D88" s="185" t="s">
        <v>84</v>
      </c>
      <c r="E88" s="186"/>
      <c r="F88" s="186"/>
      <c r="G88" s="186"/>
      <c r="H88" s="186"/>
      <c r="I88" s="71"/>
      <c r="J88" s="185" t="s">
        <v>85</v>
      </c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3">
        <f>'SO 01 - Sanace 1.PP'!$M$27</f>
        <v>0</v>
      </c>
      <c r="AH88" s="184"/>
      <c r="AI88" s="184"/>
      <c r="AJ88" s="184"/>
      <c r="AK88" s="184"/>
      <c r="AL88" s="184"/>
      <c r="AM88" s="184"/>
      <c r="AN88" s="183">
        <f>ROUND(SUM($AG$88,$AT$88),2)</f>
        <v>0</v>
      </c>
      <c r="AO88" s="184"/>
      <c r="AP88" s="184"/>
      <c r="AQ88" s="72"/>
      <c r="AS88" s="73">
        <f>'SO 01 - Sanace 1.PP'!$M$25</f>
        <v>0</v>
      </c>
      <c r="AT88" s="74">
        <f>ROUND(SUM($AV$88:$AW$88),2)</f>
        <v>0</v>
      </c>
      <c r="AU88" s="75">
        <f>'SO 01 - Sanace 1.PP'!$W$139</f>
        <v>1189.891141</v>
      </c>
      <c r="AV88" s="74">
        <f>'SO 01 - Sanace 1.PP'!$M$29</f>
        <v>0</v>
      </c>
      <c r="AW88" s="74">
        <f>'SO 01 - Sanace 1.PP'!$M$30</f>
        <v>0</v>
      </c>
      <c r="AX88" s="74">
        <f>'SO 01 - Sanace 1.PP'!$M$31</f>
        <v>0</v>
      </c>
      <c r="AY88" s="74">
        <f>'SO 01 - Sanace 1.PP'!$M$32</f>
        <v>0</v>
      </c>
      <c r="AZ88" s="74">
        <f>'SO 01 - Sanace 1.PP'!$H$29</f>
        <v>0</v>
      </c>
      <c r="BA88" s="74">
        <f>'SO 01 - Sanace 1.PP'!$H$30</f>
        <v>0</v>
      </c>
      <c r="BB88" s="74">
        <f>'SO 01 - Sanace 1.PP'!$H$31</f>
        <v>0</v>
      </c>
      <c r="BC88" s="74">
        <f>'SO 01 - Sanace 1.PP'!$H$32</f>
        <v>0</v>
      </c>
      <c r="BD88" s="76">
        <f>'SO 01 - Sanace 1.PP'!$H$33</f>
        <v>0</v>
      </c>
      <c r="BT88" s="69" t="s">
        <v>22</v>
      </c>
      <c r="BV88" s="69" t="s">
        <v>81</v>
      </c>
      <c r="BW88" s="69" t="s">
        <v>86</v>
      </c>
      <c r="BX88" s="69" t="s">
        <v>82</v>
      </c>
    </row>
    <row r="89" spans="1:76" s="69" customFormat="1" ht="28.5" customHeight="1">
      <c r="A89" s="161" t="s">
        <v>865</v>
      </c>
      <c r="B89" s="70"/>
      <c r="C89" s="71"/>
      <c r="D89" s="185" t="s">
        <v>87</v>
      </c>
      <c r="E89" s="186"/>
      <c r="F89" s="186"/>
      <c r="G89" s="186"/>
      <c r="H89" s="186"/>
      <c r="I89" s="71"/>
      <c r="J89" s="185" t="s">
        <v>88</v>
      </c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3">
        <f>'SO 03 - Rekonstrukce plotu'!$M$27</f>
        <v>0</v>
      </c>
      <c r="AH89" s="184"/>
      <c r="AI89" s="184"/>
      <c r="AJ89" s="184"/>
      <c r="AK89" s="184"/>
      <c r="AL89" s="184"/>
      <c r="AM89" s="184"/>
      <c r="AN89" s="183">
        <f>ROUND(SUM($AG$89,$AT$89),2)</f>
        <v>0</v>
      </c>
      <c r="AO89" s="184"/>
      <c r="AP89" s="184"/>
      <c r="AQ89" s="72"/>
      <c r="AS89" s="73">
        <f>'SO 03 - Rekonstrukce plotu'!$M$25</f>
        <v>0</v>
      </c>
      <c r="AT89" s="74">
        <f>ROUND(SUM($AV$89:$AW$89),2)</f>
        <v>0</v>
      </c>
      <c r="AU89" s="75">
        <f>'SO 03 - Rekonstrukce plotu'!$W$128</f>
        <v>198.938287</v>
      </c>
      <c r="AV89" s="74">
        <f>'SO 03 - Rekonstrukce plotu'!$M$29</f>
        <v>0</v>
      </c>
      <c r="AW89" s="74">
        <f>'SO 03 - Rekonstrukce plotu'!$M$30</f>
        <v>0</v>
      </c>
      <c r="AX89" s="74">
        <f>'SO 03 - Rekonstrukce plotu'!$M$31</f>
        <v>0</v>
      </c>
      <c r="AY89" s="74">
        <f>'SO 03 - Rekonstrukce plotu'!$M$32</f>
        <v>0</v>
      </c>
      <c r="AZ89" s="74">
        <f>'SO 03 - Rekonstrukce plotu'!$H$29</f>
        <v>0</v>
      </c>
      <c r="BA89" s="74">
        <f>'SO 03 - Rekonstrukce plotu'!$H$30</f>
        <v>0</v>
      </c>
      <c r="BB89" s="74">
        <f>'SO 03 - Rekonstrukce plotu'!$H$31</f>
        <v>0</v>
      </c>
      <c r="BC89" s="74">
        <f>'SO 03 - Rekonstrukce plotu'!$H$32</f>
        <v>0</v>
      </c>
      <c r="BD89" s="76">
        <f>'SO 03 - Rekonstrukce plotu'!$H$33</f>
        <v>0</v>
      </c>
      <c r="BT89" s="69" t="s">
        <v>22</v>
      </c>
      <c r="BV89" s="69" t="s">
        <v>81</v>
      </c>
      <c r="BW89" s="69" t="s">
        <v>89</v>
      </c>
      <c r="BX89" s="69" t="s">
        <v>82</v>
      </c>
    </row>
    <row r="90" spans="1:76" s="69" customFormat="1" ht="28.5" customHeight="1">
      <c r="A90" s="161" t="s">
        <v>865</v>
      </c>
      <c r="B90" s="70"/>
      <c r="C90" s="71"/>
      <c r="D90" s="185" t="s">
        <v>90</v>
      </c>
      <c r="E90" s="186"/>
      <c r="F90" s="186"/>
      <c r="G90" s="186"/>
      <c r="H90" s="186"/>
      <c r="I90" s="71"/>
      <c r="J90" s="185" t="s">
        <v>91</v>
      </c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3">
        <f>'VN - Vedlejší náklady'!$M$27</f>
        <v>0</v>
      </c>
      <c r="AH90" s="184"/>
      <c r="AI90" s="184"/>
      <c r="AJ90" s="184"/>
      <c r="AK90" s="184"/>
      <c r="AL90" s="184"/>
      <c r="AM90" s="184"/>
      <c r="AN90" s="183">
        <f>ROUND(SUM($AG$90,$AT$90),2)</f>
        <v>0</v>
      </c>
      <c r="AO90" s="184"/>
      <c r="AP90" s="184"/>
      <c r="AQ90" s="72"/>
      <c r="AS90" s="77">
        <f>'VN - Vedlejší náklady'!$M$25</f>
        <v>0</v>
      </c>
      <c r="AT90" s="78">
        <f>ROUND(SUM($AV$90:$AW$90),2)</f>
        <v>0</v>
      </c>
      <c r="AU90" s="79">
        <f>'VN - Vedlejší náklady'!$W$116</f>
        <v>0</v>
      </c>
      <c r="AV90" s="78">
        <f>'VN - Vedlejší náklady'!$M$29</f>
        <v>0</v>
      </c>
      <c r="AW90" s="78">
        <f>'VN - Vedlejší náklady'!$M$30</f>
        <v>0</v>
      </c>
      <c r="AX90" s="78">
        <f>'VN - Vedlejší náklady'!$M$31</f>
        <v>0</v>
      </c>
      <c r="AY90" s="78">
        <f>'VN - Vedlejší náklady'!$M$32</f>
        <v>0</v>
      </c>
      <c r="AZ90" s="78">
        <f>'VN - Vedlejší náklady'!$H$29</f>
        <v>0</v>
      </c>
      <c r="BA90" s="78">
        <f>'VN - Vedlejší náklady'!$H$30</f>
        <v>0</v>
      </c>
      <c r="BB90" s="78">
        <f>'VN - Vedlejší náklady'!$H$31</f>
        <v>0</v>
      </c>
      <c r="BC90" s="78">
        <f>'VN - Vedlejší náklady'!$H$32</f>
        <v>0</v>
      </c>
      <c r="BD90" s="80">
        <f>'VN - Vedlejší náklady'!$H$33</f>
        <v>0</v>
      </c>
      <c r="BT90" s="69" t="s">
        <v>22</v>
      </c>
      <c r="BV90" s="69" t="s">
        <v>81</v>
      </c>
      <c r="BW90" s="69" t="s">
        <v>92</v>
      </c>
      <c r="BX90" s="69" t="s">
        <v>82</v>
      </c>
    </row>
    <row r="91" spans="2:43" s="2" customFormat="1" ht="14.25" customHeight="1">
      <c r="B91" s="10"/>
      <c r="AQ91" s="11"/>
    </row>
    <row r="92" spans="2:49" s="6" customFormat="1" ht="30.75" customHeight="1">
      <c r="B92" s="22"/>
      <c r="C92" s="63" t="s">
        <v>93</v>
      </c>
      <c r="AG92" s="181">
        <f>ROUND(SUM($AG$93:$AG$96),2)</f>
        <v>0</v>
      </c>
      <c r="AH92" s="178"/>
      <c r="AI92" s="178"/>
      <c r="AJ92" s="178"/>
      <c r="AK92" s="178"/>
      <c r="AL92" s="178"/>
      <c r="AM92" s="178"/>
      <c r="AN92" s="181">
        <f>ROUND(SUM($AN$93:$AN$96),2)</f>
        <v>0</v>
      </c>
      <c r="AO92" s="178"/>
      <c r="AP92" s="178"/>
      <c r="AQ92" s="23"/>
      <c r="AS92" s="58" t="s">
        <v>94</v>
      </c>
      <c r="AT92" s="59" t="s">
        <v>95</v>
      </c>
      <c r="AU92" s="59" t="s">
        <v>43</v>
      </c>
      <c r="AV92" s="60" t="s">
        <v>66</v>
      </c>
      <c r="AW92" s="61"/>
    </row>
    <row r="93" spans="2:89" s="6" customFormat="1" ht="21" customHeight="1">
      <c r="B93" s="22"/>
      <c r="D93" s="81" t="s">
        <v>96</v>
      </c>
      <c r="AG93" s="179">
        <f>ROUND($AG$87*$AS$93,2)</f>
        <v>0</v>
      </c>
      <c r="AH93" s="178"/>
      <c r="AI93" s="178"/>
      <c r="AJ93" s="178"/>
      <c r="AK93" s="178"/>
      <c r="AL93" s="178"/>
      <c r="AM93" s="178"/>
      <c r="AN93" s="180">
        <f>ROUND($AG$93+$AV$93,2)</f>
        <v>0</v>
      </c>
      <c r="AO93" s="178"/>
      <c r="AP93" s="178"/>
      <c r="AQ93" s="23"/>
      <c r="AS93" s="82">
        <v>0</v>
      </c>
      <c r="AT93" s="83" t="s">
        <v>97</v>
      </c>
      <c r="AU93" s="83" t="s">
        <v>44</v>
      </c>
      <c r="AV93" s="84">
        <f>ROUND(IF($AU$93="základní",$AG$93*$L$28,IF($AU$93="snížená",$AG$93*$L$29,0)),2)</f>
        <v>0</v>
      </c>
      <c r="BV93" s="6" t="s">
        <v>98</v>
      </c>
      <c r="BY93" s="85">
        <f>IF($AU$93="základní",$AV$93,0)</f>
        <v>0</v>
      </c>
      <c r="BZ93" s="85">
        <f>IF($AU$93="snížená",$AV$93,0)</f>
        <v>0</v>
      </c>
      <c r="CA93" s="85">
        <v>0</v>
      </c>
      <c r="CB93" s="85">
        <v>0</v>
      </c>
      <c r="CC93" s="85">
        <v>0</v>
      </c>
      <c r="CD93" s="85">
        <f>IF($AU$93="základní",$AG$93,0)</f>
        <v>0</v>
      </c>
      <c r="CE93" s="85">
        <f>IF($AU$93="snížená",$AG$93,0)</f>
        <v>0</v>
      </c>
      <c r="CF93" s="85">
        <f>IF($AU$93="zákl. přenesená",$AG$93,0)</f>
        <v>0</v>
      </c>
      <c r="CG93" s="85">
        <f>IF($AU$93="sníž. přenesená",$AG$93,0)</f>
        <v>0</v>
      </c>
      <c r="CH93" s="85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2"/>
      <c r="D94" s="177" t="s">
        <v>99</v>
      </c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G94" s="179">
        <f>$AG$87*$AS$94</f>
        <v>0</v>
      </c>
      <c r="AH94" s="178"/>
      <c r="AI94" s="178"/>
      <c r="AJ94" s="178"/>
      <c r="AK94" s="178"/>
      <c r="AL94" s="178"/>
      <c r="AM94" s="178"/>
      <c r="AN94" s="180">
        <f>$AG$94+$AV$94</f>
        <v>0</v>
      </c>
      <c r="AO94" s="178"/>
      <c r="AP94" s="178"/>
      <c r="AQ94" s="23"/>
      <c r="AS94" s="86">
        <v>0</v>
      </c>
      <c r="AT94" s="87" t="s">
        <v>97</v>
      </c>
      <c r="AU94" s="87" t="s">
        <v>44</v>
      </c>
      <c r="AV94" s="88">
        <f>ROUND(IF($AU$94="nulová",0,IF(OR($AU$94="základní",$AU$94="zákl. přenesená"),$AG$94*$L$28,$AG$94*$L$29)),2)</f>
        <v>0</v>
      </c>
      <c r="BV94" s="6" t="s">
        <v>100</v>
      </c>
      <c r="BY94" s="85">
        <f>IF($AU$94="základní",$AV$94,0)</f>
        <v>0</v>
      </c>
      <c r="BZ94" s="85">
        <f>IF($AU$94="snížená",$AV$94,0)</f>
        <v>0</v>
      </c>
      <c r="CA94" s="85">
        <f>IF($AU$94="zákl. přenesená",$AV$94,0)</f>
        <v>0</v>
      </c>
      <c r="CB94" s="85">
        <f>IF($AU$94="sníž. přenesená",$AV$94,0)</f>
        <v>0</v>
      </c>
      <c r="CC94" s="85">
        <f>IF($AU$94="nulová",$AV$94,0)</f>
        <v>0</v>
      </c>
      <c r="CD94" s="85">
        <f>IF($AU$94="základní",$AG$94,0)</f>
        <v>0</v>
      </c>
      <c r="CE94" s="85">
        <f>IF($AU$94="snížená",$AG$94,0)</f>
        <v>0</v>
      </c>
      <c r="CF94" s="85">
        <f>IF($AU$94="zákl. přenesená",$AG$94,0)</f>
        <v>0</v>
      </c>
      <c r="CG94" s="85">
        <f>IF($AU$94="sníž. přenesená",$AG$94,0)</f>
        <v>0</v>
      </c>
      <c r="CH94" s="85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89" s="6" customFormat="1" ht="21" customHeight="1">
      <c r="B95" s="22"/>
      <c r="D95" s="177" t="s">
        <v>99</v>
      </c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G95" s="179">
        <f>$AG$87*$AS$95</f>
        <v>0</v>
      </c>
      <c r="AH95" s="178"/>
      <c r="AI95" s="178"/>
      <c r="AJ95" s="178"/>
      <c r="AK95" s="178"/>
      <c r="AL95" s="178"/>
      <c r="AM95" s="178"/>
      <c r="AN95" s="180">
        <f>$AG$95+$AV$95</f>
        <v>0</v>
      </c>
      <c r="AO95" s="178"/>
      <c r="AP95" s="178"/>
      <c r="AQ95" s="23"/>
      <c r="AS95" s="86">
        <v>0</v>
      </c>
      <c r="AT95" s="87" t="s">
        <v>97</v>
      </c>
      <c r="AU95" s="87" t="s">
        <v>44</v>
      </c>
      <c r="AV95" s="88">
        <f>ROUND(IF($AU$95="nulová",0,IF(OR($AU$95="základní",$AU$95="zákl. přenesená"),$AG$95*$L$28,$AG$95*$L$29)),2)</f>
        <v>0</v>
      </c>
      <c r="BV95" s="6" t="s">
        <v>100</v>
      </c>
      <c r="BY95" s="85">
        <f>IF($AU$95="základní",$AV$95,0)</f>
        <v>0</v>
      </c>
      <c r="BZ95" s="85">
        <f>IF($AU$95="snížená",$AV$95,0)</f>
        <v>0</v>
      </c>
      <c r="CA95" s="85">
        <f>IF($AU$95="zákl. přenesená",$AV$95,0)</f>
        <v>0</v>
      </c>
      <c r="CB95" s="85">
        <f>IF($AU$95="sníž. přenesená",$AV$95,0)</f>
        <v>0</v>
      </c>
      <c r="CC95" s="85">
        <f>IF($AU$95="nulová",$AV$95,0)</f>
        <v>0</v>
      </c>
      <c r="CD95" s="85">
        <f>IF($AU$95="základní",$AG$95,0)</f>
        <v>0</v>
      </c>
      <c r="CE95" s="85">
        <f>IF($AU$95="snížená",$AG$95,0)</f>
        <v>0</v>
      </c>
      <c r="CF95" s="85">
        <f>IF($AU$95="zákl. přenesená",$AG$95,0)</f>
        <v>0</v>
      </c>
      <c r="CG95" s="85">
        <f>IF($AU$95="sníž. přenesená",$AG$95,0)</f>
        <v>0</v>
      </c>
      <c r="CH95" s="85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>
        <f>IF($D$95="Vyplň vlastní","","x")</f>
      </c>
    </row>
    <row r="96" spans="2:89" s="6" customFormat="1" ht="21" customHeight="1">
      <c r="B96" s="22"/>
      <c r="D96" s="177" t="s">
        <v>99</v>
      </c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G96" s="179">
        <f>$AG$87*$AS$96</f>
        <v>0</v>
      </c>
      <c r="AH96" s="178"/>
      <c r="AI96" s="178"/>
      <c r="AJ96" s="178"/>
      <c r="AK96" s="178"/>
      <c r="AL96" s="178"/>
      <c r="AM96" s="178"/>
      <c r="AN96" s="180">
        <f>$AG$96+$AV$96</f>
        <v>0</v>
      </c>
      <c r="AO96" s="178"/>
      <c r="AP96" s="178"/>
      <c r="AQ96" s="23"/>
      <c r="AS96" s="89">
        <v>0</v>
      </c>
      <c r="AT96" s="90" t="s">
        <v>97</v>
      </c>
      <c r="AU96" s="90" t="s">
        <v>44</v>
      </c>
      <c r="AV96" s="91">
        <f>ROUND(IF($AU$96="nulová",0,IF(OR($AU$96="základní",$AU$96="zákl. přenesená"),$AG$96*$L$28,$AG$96*$L$29)),2)</f>
        <v>0</v>
      </c>
      <c r="BV96" s="6" t="s">
        <v>100</v>
      </c>
      <c r="BY96" s="85">
        <f>IF($AU$96="základní",$AV$96,0)</f>
        <v>0</v>
      </c>
      <c r="BZ96" s="85">
        <f>IF($AU$96="snížená",$AV$96,0)</f>
        <v>0</v>
      </c>
      <c r="CA96" s="85">
        <f>IF($AU$96="zákl. přenesená",$AV$96,0)</f>
        <v>0</v>
      </c>
      <c r="CB96" s="85">
        <f>IF($AU$96="sníž. přenesená",$AV$96,0)</f>
        <v>0</v>
      </c>
      <c r="CC96" s="85">
        <f>IF($AU$96="nulová",$AV$96,0)</f>
        <v>0</v>
      </c>
      <c r="CD96" s="85">
        <f>IF($AU$96="základní",$AG$96,0)</f>
        <v>0</v>
      </c>
      <c r="CE96" s="85">
        <f>IF($AU$96="snížená",$AG$96,0)</f>
        <v>0</v>
      </c>
      <c r="CF96" s="85">
        <f>IF($AU$96="zákl. přenesená",$AG$96,0)</f>
        <v>0</v>
      </c>
      <c r="CG96" s="85">
        <f>IF($AU$96="sníž. přenesená",$AG$96,0)</f>
        <v>0</v>
      </c>
      <c r="CH96" s="85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>
        <f>IF($D$96="Vyplň vlastní","","x")</f>
      </c>
    </row>
    <row r="97" spans="2:43" s="6" customFormat="1" ht="12" customHeight="1">
      <c r="B97" s="22"/>
      <c r="AQ97" s="23"/>
    </row>
    <row r="98" spans="2:43" s="6" customFormat="1" ht="30.75" customHeight="1">
      <c r="B98" s="22"/>
      <c r="C98" s="92" t="s">
        <v>101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173">
        <f>ROUND($AG$87+$AG$92,2)</f>
        <v>0</v>
      </c>
      <c r="AH98" s="174"/>
      <c r="AI98" s="174"/>
      <c r="AJ98" s="174"/>
      <c r="AK98" s="174"/>
      <c r="AL98" s="174"/>
      <c r="AM98" s="174"/>
      <c r="AN98" s="173">
        <f>ROUND($AN$87+$AN$92,2)</f>
        <v>0</v>
      </c>
      <c r="AO98" s="174"/>
      <c r="AP98" s="174"/>
      <c r="AQ98" s="23"/>
    </row>
    <row r="99" spans="2:43" s="6" customFormat="1" ht="7.5" customHeigh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6"/>
    </row>
  </sheetData>
  <sheetProtection/>
  <mergeCells count="65"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G93:AM93"/>
    <mergeCell ref="AN93:AP93"/>
    <mergeCell ref="D94:AB94"/>
    <mergeCell ref="AG94:AM94"/>
    <mergeCell ref="AN94:AP94"/>
    <mergeCell ref="D95:AB95"/>
    <mergeCell ref="AG95:AM95"/>
    <mergeCell ref="AN95:AP95"/>
    <mergeCell ref="AG98:AM98"/>
    <mergeCell ref="AN98:AP98"/>
    <mergeCell ref="AR2:BE2"/>
    <mergeCell ref="D96:AB96"/>
    <mergeCell ref="AG96:AM96"/>
    <mergeCell ref="AN96:AP96"/>
    <mergeCell ref="AG87:AM87"/>
    <mergeCell ref="AN87:AP87"/>
    <mergeCell ref="AG92:AM92"/>
    <mergeCell ref="AN92:AP92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3:AT97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1 - Sanace 1.PP'!C2" tooltip="SO 01 - Sanace 1.PP" display="/"/>
    <hyperlink ref="A89" location="'SO 03 - Rekonstrukce plotu'!C2" tooltip="SO 03 - Rekonstrukce plotu" display="/"/>
    <hyperlink ref="A90" location="'VN - Vedlejší náklady'!C2" tooltip="VN - Vedlejší náklady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4"/>
  <sheetViews>
    <sheetView showGridLines="0" zoomScalePageLayoutView="0" workbookViewId="0" topLeftCell="A1">
      <pane ySplit="1" topLeftCell="A542" activePane="bottomLeft" state="frozen"/>
      <selection pane="topLeft" activeCell="A1" sqref="A1"/>
      <selection pane="bottomLeft" activeCell="N563" sqref="N563:Q56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6"/>
      <c r="B1" s="163"/>
      <c r="C1" s="163"/>
      <c r="D1" s="164" t="s">
        <v>1</v>
      </c>
      <c r="E1" s="163"/>
      <c r="F1" s="165" t="s">
        <v>866</v>
      </c>
      <c r="G1" s="165"/>
      <c r="H1" s="209" t="s">
        <v>867</v>
      </c>
      <c r="I1" s="209"/>
      <c r="J1" s="209"/>
      <c r="K1" s="209"/>
      <c r="L1" s="165" t="s">
        <v>868</v>
      </c>
      <c r="M1" s="163"/>
      <c r="N1" s="163"/>
      <c r="O1" s="164" t="s">
        <v>102</v>
      </c>
      <c r="P1" s="163"/>
      <c r="Q1" s="163"/>
      <c r="R1" s="163"/>
      <c r="S1" s="165" t="s">
        <v>869</v>
      </c>
      <c r="T1" s="165"/>
      <c r="U1" s="166"/>
      <c r="V1" s="16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2" t="s">
        <v>4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S2" s="175" t="s">
        <v>5</v>
      </c>
      <c r="T2" s="176"/>
      <c r="U2" s="176"/>
      <c r="V2" s="176"/>
      <c r="W2" s="176"/>
      <c r="X2" s="176"/>
      <c r="Y2" s="176"/>
      <c r="Z2" s="176"/>
      <c r="AA2" s="176"/>
      <c r="AB2" s="176"/>
      <c r="AC2" s="176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103</v>
      </c>
    </row>
    <row r="4" spans="2:46" s="2" customFormat="1" ht="37.5" customHeight="1">
      <c r="B4" s="10"/>
      <c r="C4" s="193" t="s">
        <v>104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16</v>
      </c>
      <c r="F6" s="233" t="str">
        <f>'Rekapitulace stavby'!$K$6</f>
        <v>SÚIP - Školící středisko - stavební úpravy I. etapa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R6" s="11"/>
    </row>
    <row r="7" spans="2:18" s="6" customFormat="1" ht="33.75" customHeight="1">
      <c r="B7" s="22"/>
      <c r="D7" s="16" t="s">
        <v>105</v>
      </c>
      <c r="F7" s="204" t="s">
        <v>106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R7" s="23"/>
    </row>
    <row r="8" spans="2:18" s="6" customFormat="1" ht="15" customHeight="1">
      <c r="B8" s="22"/>
      <c r="D8" s="17" t="s">
        <v>19</v>
      </c>
      <c r="F8" s="15"/>
      <c r="M8" s="17" t="s">
        <v>21</v>
      </c>
      <c r="O8" s="15"/>
      <c r="R8" s="23"/>
    </row>
    <row r="9" spans="2:18" s="6" customFormat="1" ht="15" customHeight="1">
      <c r="B9" s="22"/>
      <c r="D9" s="17" t="s">
        <v>23</v>
      </c>
      <c r="F9" s="15" t="s">
        <v>107</v>
      </c>
      <c r="M9" s="17" t="s">
        <v>25</v>
      </c>
      <c r="O9" s="241" t="str">
        <f>'Rekapitulace stavby'!$AN$8</f>
        <v>11.02.2015</v>
      </c>
      <c r="P9" s="178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29</v>
      </c>
      <c r="M11" s="17" t="s">
        <v>30</v>
      </c>
      <c r="O11" s="195">
        <f>IF('Rekapitulace stavby'!$AN$10="","",'Rekapitulace stavby'!$AN$10)</f>
      </c>
      <c r="P11" s="178"/>
      <c r="R11" s="23"/>
    </row>
    <row r="12" spans="2:18" s="6" customFormat="1" ht="18.75" customHeight="1">
      <c r="B12" s="22"/>
      <c r="E12" s="15" t="str">
        <f>IF('Rekapitulace stavby'!$E$11="","",'Rekapitulace stavby'!$E$11)</f>
        <v>SÚIP, Kolářská 451/13, Opava</v>
      </c>
      <c r="M12" s="17" t="s">
        <v>32</v>
      </c>
      <c r="O12" s="195">
        <f>IF('Rekapitulace stavby'!$AN$11="","",'Rekapitulace stavby'!$AN$11)</f>
      </c>
      <c r="P12" s="178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33</v>
      </c>
      <c r="M14" s="17" t="s">
        <v>30</v>
      </c>
      <c r="O14" s="240" t="str">
        <f>IF('Rekapitulace stavby'!$AN$13="","",'Rekapitulace stavby'!$AN$13)</f>
        <v>Vyplň údaj</v>
      </c>
      <c r="P14" s="178"/>
      <c r="R14" s="23"/>
    </row>
    <row r="15" spans="2:18" s="6" customFormat="1" ht="18.75" customHeight="1">
      <c r="B15" s="22"/>
      <c r="E15" s="240" t="str">
        <f>IF('Rekapitulace stavby'!$E$14="","",'Rekapitulace stavby'!$E$14)</f>
        <v>Vyplň údaj</v>
      </c>
      <c r="F15" s="178"/>
      <c r="G15" s="178"/>
      <c r="H15" s="178"/>
      <c r="I15" s="178"/>
      <c r="J15" s="178"/>
      <c r="K15" s="178"/>
      <c r="L15" s="178"/>
      <c r="M15" s="17" t="s">
        <v>32</v>
      </c>
      <c r="O15" s="240" t="str">
        <f>IF('Rekapitulace stavby'!$AN$14="","",'Rekapitulace stavby'!$AN$14)</f>
        <v>Vyplň údaj</v>
      </c>
      <c r="P15" s="178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35</v>
      </c>
      <c r="M17" s="17" t="s">
        <v>30</v>
      </c>
      <c r="O17" s="195">
        <f>IF('Rekapitulace stavby'!$AN$16="","",'Rekapitulace stavby'!$AN$16)</f>
      </c>
      <c r="P17" s="178"/>
      <c r="R17" s="23"/>
    </row>
    <row r="18" spans="2:18" s="6" customFormat="1" ht="18.75" customHeight="1">
      <c r="B18" s="22"/>
      <c r="E18" s="15" t="str">
        <f>IF('Rekapitulace stavby'!$E$17="","",'Rekapitulace stavby'!$E$17)</f>
        <v>Ateliér EMMET, s.r.o.</v>
      </c>
      <c r="M18" s="17" t="s">
        <v>32</v>
      </c>
      <c r="O18" s="195">
        <f>IF('Rekapitulace stavby'!$AN$17="","",'Rekapitulace stavby'!$AN$17)</f>
      </c>
      <c r="P18" s="178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38</v>
      </c>
      <c r="M20" s="17" t="s">
        <v>30</v>
      </c>
      <c r="O20" s="195">
        <f>IF('Rekapitulace stavby'!$AN$19="","",'Rekapitulace stavby'!$AN$19)</f>
      </c>
      <c r="P20" s="178"/>
      <c r="R20" s="23"/>
    </row>
    <row r="21" spans="2:18" s="6" customFormat="1" ht="18.75" customHeight="1">
      <c r="B21" s="22"/>
      <c r="E21" s="15" t="str">
        <f>IF('Rekapitulace stavby'!$E$20="","",'Rekapitulace stavby'!$E$20)</f>
        <v>Ing.Urbanová (CÚ:ÚRS 2014/II)</v>
      </c>
      <c r="M21" s="17" t="s">
        <v>32</v>
      </c>
      <c r="O21" s="195">
        <f>IF('Rekapitulace stavby'!$AN$20="","",'Rekapitulace stavby'!$AN$20)</f>
      </c>
      <c r="P21" s="178"/>
      <c r="R21" s="23"/>
    </row>
    <row r="22" spans="2:18" s="6" customFormat="1" ht="7.5" customHeight="1">
      <c r="B22" s="22"/>
      <c r="R22" s="23"/>
    </row>
    <row r="23" spans="2:18" s="6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6" customFormat="1" ht="15" customHeight="1">
      <c r="B24" s="22"/>
      <c r="D24" s="93" t="s">
        <v>108</v>
      </c>
      <c r="M24" s="206">
        <f>$N$88</f>
        <v>0</v>
      </c>
      <c r="N24" s="178"/>
      <c r="O24" s="178"/>
      <c r="P24" s="178"/>
      <c r="R24" s="23"/>
    </row>
    <row r="25" spans="2:18" s="6" customFormat="1" ht="15" customHeight="1">
      <c r="B25" s="22"/>
      <c r="D25" s="21" t="s">
        <v>96</v>
      </c>
      <c r="M25" s="206">
        <f>$N$114</f>
        <v>0</v>
      </c>
      <c r="N25" s="178"/>
      <c r="O25" s="178"/>
      <c r="P25" s="178"/>
      <c r="R25" s="23"/>
    </row>
    <row r="26" spans="2:18" s="6" customFormat="1" ht="7.5" customHeight="1">
      <c r="B26" s="22"/>
      <c r="R26" s="23"/>
    </row>
    <row r="27" spans="2:18" s="6" customFormat="1" ht="26.25" customHeight="1">
      <c r="B27" s="22"/>
      <c r="D27" s="94" t="s">
        <v>42</v>
      </c>
      <c r="M27" s="239">
        <f>ROUND($M$24+$M$25,2)</f>
        <v>0</v>
      </c>
      <c r="N27" s="178"/>
      <c r="O27" s="178"/>
      <c r="P27" s="178"/>
      <c r="R27" s="23"/>
    </row>
    <row r="28" spans="2:18" s="6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6" customFormat="1" ht="15" customHeight="1">
      <c r="B29" s="22"/>
      <c r="D29" s="27" t="s">
        <v>43</v>
      </c>
      <c r="E29" s="27" t="s">
        <v>44</v>
      </c>
      <c r="F29" s="28">
        <v>0.21</v>
      </c>
      <c r="G29" s="95" t="s">
        <v>45</v>
      </c>
      <c r="H29" s="238">
        <f>(SUM($BE$114:$BE$121)+SUM($BE$139:$BE$562))</f>
        <v>0</v>
      </c>
      <c r="I29" s="178"/>
      <c r="J29" s="178"/>
      <c r="M29" s="238">
        <f>(SUM($BE$114:$BE$121)+SUM($BE$139:$BE$562))*$F$29</f>
        <v>0</v>
      </c>
      <c r="N29" s="178"/>
      <c r="O29" s="178"/>
      <c r="P29" s="178"/>
      <c r="R29" s="23"/>
    </row>
    <row r="30" spans="2:18" s="6" customFormat="1" ht="15" customHeight="1">
      <c r="B30" s="22"/>
      <c r="E30" s="27" t="s">
        <v>46</v>
      </c>
      <c r="F30" s="28">
        <v>0.15</v>
      </c>
      <c r="G30" s="95" t="s">
        <v>45</v>
      </c>
      <c r="H30" s="238">
        <f>(SUM($BF$114:$BF$121)+SUM($BF$139:$BF$562))</f>
        <v>0</v>
      </c>
      <c r="I30" s="178"/>
      <c r="J30" s="178"/>
      <c r="M30" s="238">
        <f>(SUM($BF$114:$BF$121)+SUM($BF$139:$BF$562))*$F$30</f>
        <v>0</v>
      </c>
      <c r="N30" s="178"/>
      <c r="O30" s="178"/>
      <c r="P30" s="178"/>
      <c r="R30" s="23"/>
    </row>
    <row r="31" spans="2:18" s="6" customFormat="1" ht="15" customHeight="1" hidden="1">
      <c r="B31" s="22"/>
      <c r="E31" s="27" t="s">
        <v>47</v>
      </c>
      <c r="F31" s="28">
        <v>0.21</v>
      </c>
      <c r="G31" s="95" t="s">
        <v>45</v>
      </c>
      <c r="H31" s="238">
        <f>(SUM($BG$114:$BG$121)+SUM($BG$139:$BG$562))</f>
        <v>0</v>
      </c>
      <c r="I31" s="178"/>
      <c r="J31" s="178"/>
      <c r="M31" s="238">
        <v>0</v>
      </c>
      <c r="N31" s="178"/>
      <c r="O31" s="178"/>
      <c r="P31" s="178"/>
      <c r="R31" s="23"/>
    </row>
    <row r="32" spans="2:18" s="6" customFormat="1" ht="15" customHeight="1" hidden="1">
      <c r="B32" s="22"/>
      <c r="E32" s="27" t="s">
        <v>48</v>
      </c>
      <c r="F32" s="28">
        <v>0.15</v>
      </c>
      <c r="G32" s="95" t="s">
        <v>45</v>
      </c>
      <c r="H32" s="238">
        <f>(SUM($BH$114:$BH$121)+SUM($BH$139:$BH$562))</f>
        <v>0</v>
      </c>
      <c r="I32" s="178"/>
      <c r="J32" s="178"/>
      <c r="M32" s="238">
        <v>0</v>
      </c>
      <c r="N32" s="178"/>
      <c r="O32" s="178"/>
      <c r="P32" s="178"/>
      <c r="R32" s="23"/>
    </row>
    <row r="33" spans="2:18" s="6" customFormat="1" ht="15" customHeight="1" hidden="1">
      <c r="B33" s="22"/>
      <c r="E33" s="27" t="s">
        <v>49</v>
      </c>
      <c r="F33" s="28">
        <v>0</v>
      </c>
      <c r="G33" s="95" t="s">
        <v>45</v>
      </c>
      <c r="H33" s="238">
        <f>(SUM($BI$114:$BI$121)+SUM($BI$139:$BI$562))</f>
        <v>0</v>
      </c>
      <c r="I33" s="178"/>
      <c r="J33" s="178"/>
      <c r="M33" s="238">
        <v>0</v>
      </c>
      <c r="N33" s="178"/>
      <c r="O33" s="178"/>
      <c r="P33" s="178"/>
      <c r="R33" s="23"/>
    </row>
    <row r="34" spans="2:18" s="6" customFormat="1" ht="7.5" customHeight="1">
      <c r="B34" s="22"/>
      <c r="R34" s="23"/>
    </row>
    <row r="35" spans="2:18" s="6" customFormat="1" ht="26.25" customHeight="1">
      <c r="B35" s="22"/>
      <c r="C35" s="31"/>
      <c r="D35" s="32" t="s">
        <v>50</v>
      </c>
      <c r="E35" s="33"/>
      <c r="F35" s="33"/>
      <c r="G35" s="96" t="s">
        <v>51</v>
      </c>
      <c r="H35" s="34" t="s">
        <v>52</v>
      </c>
      <c r="I35" s="33"/>
      <c r="J35" s="33"/>
      <c r="K35" s="33"/>
      <c r="L35" s="192">
        <f>ROUND(SUM($M$27:$M$33),2)</f>
        <v>0</v>
      </c>
      <c r="M35" s="188"/>
      <c r="N35" s="188"/>
      <c r="O35" s="188"/>
      <c r="P35" s="190"/>
      <c r="Q35" s="31"/>
      <c r="R35" s="23"/>
    </row>
    <row r="36" spans="2:18" s="6" customFormat="1" ht="15" customHeight="1">
      <c r="B36" s="22"/>
      <c r="R36" s="23"/>
    </row>
    <row r="37" spans="2:18" s="6" customFormat="1" ht="15" customHeight="1">
      <c r="B37" s="22"/>
      <c r="R37" s="23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53</v>
      </c>
      <c r="E50" s="36"/>
      <c r="F50" s="36"/>
      <c r="G50" s="36"/>
      <c r="H50" s="37"/>
      <c r="J50" s="35" t="s">
        <v>54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55</v>
      </c>
      <c r="E59" s="41"/>
      <c r="F59" s="41"/>
      <c r="G59" s="42" t="s">
        <v>56</v>
      </c>
      <c r="H59" s="43"/>
      <c r="J59" s="40" t="s">
        <v>55</v>
      </c>
      <c r="K59" s="41"/>
      <c r="L59" s="41"/>
      <c r="M59" s="41"/>
      <c r="N59" s="42" t="s">
        <v>56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57</v>
      </c>
      <c r="E61" s="36"/>
      <c r="F61" s="36"/>
      <c r="G61" s="36"/>
      <c r="H61" s="37"/>
      <c r="J61" s="35" t="s">
        <v>58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55</v>
      </c>
      <c r="E70" s="41"/>
      <c r="F70" s="41"/>
      <c r="G70" s="42" t="s">
        <v>56</v>
      </c>
      <c r="H70" s="43"/>
      <c r="J70" s="40" t="s">
        <v>55</v>
      </c>
      <c r="K70" s="41"/>
      <c r="L70" s="41"/>
      <c r="M70" s="41"/>
      <c r="N70" s="42" t="s">
        <v>56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93" t="s">
        <v>109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233" t="str">
        <f>$F$6</f>
        <v>SÚIP - Školící středisko - stavební úpravy I. etapa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R78" s="23"/>
    </row>
    <row r="79" spans="2:18" s="6" customFormat="1" ht="37.5" customHeight="1">
      <c r="B79" s="22"/>
      <c r="C79" s="52" t="s">
        <v>105</v>
      </c>
      <c r="F79" s="194" t="str">
        <f>$F$7</f>
        <v>SO 01 - Sanace 1.PP</v>
      </c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23</v>
      </c>
      <c r="F81" s="15" t="str">
        <f>$F$9</f>
        <v> </v>
      </c>
      <c r="K81" s="17" t="s">
        <v>25</v>
      </c>
      <c r="M81" s="234" t="str">
        <f>IF($O$9="","",$O$9)</f>
        <v>11.02.2015</v>
      </c>
      <c r="N81" s="178"/>
      <c r="O81" s="178"/>
      <c r="P81" s="178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29</v>
      </c>
      <c r="F83" s="15" t="str">
        <f>$E$12</f>
        <v>SÚIP, Kolářská 451/13, Opava</v>
      </c>
      <c r="K83" s="17" t="s">
        <v>35</v>
      </c>
      <c r="M83" s="195" t="str">
        <f>$E$18</f>
        <v>Ateliér EMMET, s.r.o.</v>
      </c>
      <c r="N83" s="178"/>
      <c r="O83" s="178"/>
      <c r="P83" s="178"/>
      <c r="Q83" s="178"/>
      <c r="R83" s="23"/>
    </row>
    <row r="84" spans="2:18" s="6" customFormat="1" ht="15" customHeight="1">
      <c r="B84" s="22"/>
      <c r="C84" s="17" t="s">
        <v>33</v>
      </c>
      <c r="F84" s="15" t="str">
        <f>IF($E$15="","",$E$15)</f>
        <v>Vyplň údaj</v>
      </c>
      <c r="K84" s="17" t="s">
        <v>38</v>
      </c>
      <c r="M84" s="195" t="str">
        <f>$E$21</f>
        <v>Ing.Urbanová (CÚ:ÚRS 2014/II)</v>
      </c>
      <c r="N84" s="178"/>
      <c r="O84" s="178"/>
      <c r="P84" s="178"/>
      <c r="Q84" s="178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237" t="s">
        <v>110</v>
      </c>
      <c r="D86" s="174"/>
      <c r="E86" s="174"/>
      <c r="F86" s="174"/>
      <c r="G86" s="174"/>
      <c r="H86" s="31"/>
      <c r="I86" s="31"/>
      <c r="J86" s="31"/>
      <c r="K86" s="31"/>
      <c r="L86" s="31"/>
      <c r="M86" s="31"/>
      <c r="N86" s="237" t="s">
        <v>111</v>
      </c>
      <c r="O86" s="178"/>
      <c r="P86" s="178"/>
      <c r="Q86" s="178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3" t="s">
        <v>112</v>
      </c>
      <c r="N88" s="181">
        <f>ROUND($N$139,2)</f>
        <v>0</v>
      </c>
      <c r="O88" s="178"/>
      <c r="P88" s="178"/>
      <c r="Q88" s="178"/>
      <c r="R88" s="23"/>
      <c r="AU88" s="6" t="s">
        <v>113</v>
      </c>
    </row>
    <row r="89" spans="2:18" s="68" customFormat="1" ht="25.5" customHeight="1">
      <c r="B89" s="97"/>
      <c r="D89" s="98" t="s">
        <v>114</v>
      </c>
      <c r="N89" s="236">
        <f>ROUND($N$140,2)</f>
        <v>0</v>
      </c>
      <c r="O89" s="235"/>
      <c r="P89" s="235"/>
      <c r="Q89" s="235"/>
      <c r="R89" s="99"/>
    </row>
    <row r="90" spans="2:18" s="93" customFormat="1" ht="21" customHeight="1">
      <c r="B90" s="100"/>
      <c r="D90" s="81" t="s">
        <v>115</v>
      </c>
      <c r="N90" s="180">
        <f>ROUND($N$141,2)</f>
        <v>0</v>
      </c>
      <c r="O90" s="235"/>
      <c r="P90" s="235"/>
      <c r="Q90" s="235"/>
      <c r="R90" s="101"/>
    </row>
    <row r="91" spans="2:18" s="93" customFormat="1" ht="21" customHeight="1">
      <c r="B91" s="100"/>
      <c r="D91" s="81" t="s">
        <v>116</v>
      </c>
      <c r="N91" s="180">
        <f>ROUND($N$181,2)</f>
        <v>0</v>
      </c>
      <c r="O91" s="235"/>
      <c r="P91" s="235"/>
      <c r="Q91" s="235"/>
      <c r="R91" s="101"/>
    </row>
    <row r="92" spans="2:18" s="93" customFormat="1" ht="21" customHeight="1">
      <c r="B92" s="100"/>
      <c r="D92" s="81" t="s">
        <v>117</v>
      </c>
      <c r="N92" s="180">
        <f>ROUND($N$197,2)</f>
        <v>0</v>
      </c>
      <c r="O92" s="235"/>
      <c r="P92" s="235"/>
      <c r="Q92" s="235"/>
      <c r="R92" s="101"/>
    </row>
    <row r="93" spans="2:18" s="93" customFormat="1" ht="21" customHeight="1">
      <c r="B93" s="100"/>
      <c r="D93" s="81" t="s">
        <v>118</v>
      </c>
      <c r="N93" s="180">
        <f>ROUND($N$211,2)</f>
        <v>0</v>
      </c>
      <c r="O93" s="235"/>
      <c r="P93" s="235"/>
      <c r="Q93" s="235"/>
      <c r="R93" s="101"/>
    </row>
    <row r="94" spans="2:18" s="93" customFormat="1" ht="21" customHeight="1">
      <c r="B94" s="100"/>
      <c r="D94" s="81" t="s">
        <v>119</v>
      </c>
      <c r="N94" s="180">
        <f>ROUND($N$223,2)</f>
        <v>0</v>
      </c>
      <c r="O94" s="235"/>
      <c r="P94" s="235"/>
      <c r="Q94" s="235"/>
      <c r="R94" s="101"/>
    </row>
    <row r="95" spans="2:18" s="93" customFormat="1" ht="21" customHeight="1">
      <c r="B95" s="100"/>
      <c r="D95" s="81" t="s">
        <v>120</v>
      </c>
      <c r="N95" s="180">
        <f>ROUND($N$237,2)</f>
        <v>0</v>
      </c>
      <c r="O95" s="235"/>
      <c r="P95" s="235"/>
      <c r="Q95" s="235"/>
      <c r="R95" s="101"/>
    </row>
    <row r="96" spans="2:18" s="93" customFormat="1" ht="21" customHeight="1">
      <c r="B96" s="100"/>
      <c r="D96" s="81" t="s">
        <v>121</v>
      </c>
      <c r="N96" s="180">
        <f>ROUND($N$244,2)</f>
        <v>0</v>
      </c>
      <c r="O96" s="235"/>
      <c r="P96" s="235"/>
      <c r="Q96" s="235"/>
      <c r="R96" s="101"/>
    </row>
    <row r="97" spans="2:18" s="93" customFormat="1" ht="15.75" customHeight="1">
      <c r="B97" s="100"/>
      <c r="D97" s="81" t="s">
        <v>122</v>
      </c>
      <c r="N97" s="180">
        <f>ROUND($N$304,2)</f>
        <v>0</v>
      </c>
      <c r="O97" s="235"/>
      <c r="P97" s="235"/>
      <c r="Q97" s="235"/>
      <c r="R97" s="101"/>
    </row>
    <row r="98" spans="2:18" s="93" customFormat="1" ht="21" customHeight="1">
      <c r="B98" s="100"/>
      <c r="D98" s="81" t="s">
        <v>123</v>
      </c>
      <c r="N98" s="180">
        <f>ROUND($N$307,2)</f>
        <v>0</v>
      </c>
      <c r="O98" s="235"/>
      <c r="P98" s="235"/>
      <c r="Q98" s="235"/>
      <c r="R98" s="101"/>
    </row>
    <row r="99" spans="2:18" s="93" customFormat="1" ht="21" customHeight="1">
      <c r="B99" s="100"/>
      <c r="D99" s="81" t="s">
        <v>124</v>
      </c>
      <c r="N99" s="180">
        <f>ROUND($N$313,2)</f>
        <v>0</v>
      </c>
      <c r="O99" s="235"/>
      <c r="P99" s="235"/>
      <c r="Q99" s="235"/>
      <c r="R99" s="101"/>
    </row>
    <row r="100" spans="2:18" s="68" customFormat="1" ht="25.5" customHeight="1">
      <c r="B100" s="97"/>
      <c r="D100" s="98" t="s">
        <v>125</v>
      </c>
      <c r="N100" s="236">
        <f>ROUND($N$315,2)</f>
        <v>0</v>
      </c>
      <c r="O100" s="235"/>
      <c r="P100" s="235"/>
      <c r="Q100" s="235"/>
      <c r="R100" s="99"/>
    </row>
    <row r="101" spans="2:18" s="93" customFormat="1" ht="21" customHeight="1">
      <c r="B101" s="100"/>
      <c r="D101" s="81" t="s">
        <v>126</v>
      </c>
      <c r="N101" s="180">
        <f>ROUND($N$316,2)</f>
        <v>0</v>
      </c>
      <c r="O101" s="235"/>
      <c r="P101" s="235"/>
      <c r="Q101" s="235"/>
      <c r="R101" s="101"/>
    </row>
    <row r="102" spans="2:18" s="93" customFormat="1" ht="21" customHeight="1">
      <c r="B102" s="100"/>
      <c r="D102" s="81" t="s">
        <v>127</v>
      </c>
      <c r="N102" s="180">
        <f>ROUND($N$333,2)</f>
        <v>0</v>
      </c>
      <c r="O102" s="235"/>
      <c r="P102" s="235"/>
      <c r="Q102" s="235"/>
      <c r="R102" s="101"/>
    </row>
    <row r="103" spans="2:18" s="93" customFormat="1" ht="21" customHeight="1">
      <c r="B103" s="100"/>
      <c r="D103" s="81" t="s">
        <v>128</v>
      </c>
      <c r="N103" s="180">
        <f>ROUND($N$338,2)</f>
        <v>0</v>
      </c>
      <c r="O103" s="235"/>
      <c r="P103" s="235"/>
      <c r="Q103" s="235"/>
      <c r="R103" s="101"/>
    </row>
    <row r="104" spans="2:18" s="93" customFormat="1" ht="21" customHeight="1">
      <c r="B104" s="100"/>
      <c r="D104" s="81" t="s">
        <v>129</v>
      </c>
      <c r="N104" s="180">
        <f>ROUND($N$348,2)</f>
        <v>0</v>
      </c>
      <c r="O104" s="235"/>
      <c r="P104" s="235"/>
      <c r="Q104" s="235"/>
      <c r="R104" s="101"/>
    </row>
    <row r="105" spans="2:18" s="93" customFormat="1" ht="21" customHeight="1">
      <c r="B105" s="100"/>
      <c r="D105" s="81" t="s">
        <v>130</v>
      </c>
      <c r="N105" s="180">
        <f>ROUND($N$362,2)</f>
        <v>0</v>
      </c>
      <c r="O105" s="235"/>
      <c r="P105" s="235"/>
      <c r="Q105" s="235"/>
      <c r="R105" s="101"/>
    </row>
    <row r="106" spans="2:18" s="93" customFormat="1" ht="21" customHeight="1">
      <c r="B106" s="100"/>
      <c r="D106" s="81" t="s">
        <v>131</v>
      </c>
      <c r="N106" s="180">
        <f>ROUND($N$374,2)</f>
        <v>0</v>
      </c>
      <c r="O106" s="235"/>
      <c r="P106" s="235"/>
      <c r="Q106" s="235"/>
      <c r="R106" s="101"/>
    </row>
    <row r="107" spans="2:18" s="93" customFormat="1" ht="21" customHeight="1">
      <c r="B107" s="100"/>
      <c r="D107" s="81" t="s">
        <v>132</v>
      </c>
      <c r="N107" s="180">
        <f>ROUND($N$380,2)</f>
        <v>0</v>
      </c>
      <c r="O107" s="235"/>
      <c r="P107" s="235"/>
      <c r="Q107" s="235"/>
      <c r="R107" s="101"/>
    </row>
    <row r="108" spans="2:18" s="93" customFormat="1" ht="21" customHeight="1">
      <c r="B108" s="100"/>
      <c r="D108" s="81" t="s">
        <v>133</v>
      </c>
      <c r="N108" s="180">
        <f>ROUND($N$395,2)</f>
        <v>0</v>
      </c>
      <c r="O108" s="235"/>
      <c r="P108" s="235"/>
      <c r="Q108" s="235"/>
      <c r="R108" s="101"/>
    </row>
    <row r="109" spans="2:18" s="93" customFormat="1" ht="21" customHeight="1">
      <c r="B109" s="100"/>
      <c r="D109" s="81" t="s">
        <v>134</v>
      </c>
      <c r="N109" s="180">
        <f>ROUND($N$422,2)</f>
        <v>0</v>
      </c>
      <c r="O109" s="235"/>
      <c r="P109" s="235"/>
      <c r="Q109" s="235"/>
      <c r="R109" s="101"/>
    </row>
    <row r="110" spans="2:18" s="93" customFormat="1" ht="21" customHeight="1">
      <c r="B110" s="100"/>
      <c r="D110" s="81" t="s">
        <v>135</v>
      </c>
      <c r="N110" s="180">
        <f>ROUND($N$485,2)</f>
        <v>0</v>
      </c>
      <c r="O110" s="235"/>
      <c r="P110" s="235"/>
      <c r="Q110" s="235"/>
      <c r="R110" s="101"/>
    </row>
    <row r="111" spans="2:18" s="93" customFormat="1" ht="21" customHeight="1">
      <c r="B111" s="100"/>
      <c r="D111" s="81" t="s">
        <v>136</v>
      </c>
      <c r="N111" s="180">
        <f>ROUND($N$507,2)</f>
        <v>0</v>
      </c>
      <c r="O111" s="235"/>
      <c r="P111" s="235"/>
      <c r="Q111" s="235"/>
      <c r="R111" s="101"/>
    </row>
    <row r="112" spans="2:18" s="93" customFormat="1" ht="21" customHeight="1">
      <c r="B112" s="100"/>
      <c r="D112" s="81" t="s">
        <v>137</v>
      </c>
      <c r="N112" s="180">
        <f>ROUND($N$559,2)</f>
        <v>0</v>
      </c>
      <c r="O112" s="235"/>
      <c r="P112" s="235"/>
      <c r="Q112" s="235"/>
      <c r="R112" s="101"/>
    </row>
    <row r="113" spans="2:18" s="6" customFormat="1" ht="22.5" customHeight="1">
      <c r="B113" s="22"/>
      <c r="R113" s="23"/>
    </row>
    <row r="114" spans="2:21" s="6" customFormat="1" ht="30" customHeight="1">
      <c r="B114" s="22"/>
      <c r="C114" s="63" t="s">
        <v>138</v>
      </c>
      <c r="N114" s="181">
        <f>ROUND($N$115+$N$116+$N$117+$N$118+$N$119+$N$120,2)</f>
        <v>0</v>
      </c>
      <c r="O114" s="178"/>
      <c r="P114" s="178"/>
      <c r="Q114" s="178"/>
      <c r="R114" s="23"/>
      <c r="T114" s="102"/>
      <c r="U114" s="103" t="s">
        <v>43</v>
      </c>
    </row>
    <row r="115" spans="2:62" s="6" customFormat="1" ht="18.75" customHeight="1">
      <c r="B115" s="22"/>
      <c r="D115" s="177" t="s">
        <v>139</v>
      </c>
      <c r="E115" s="178"/>
      <c r="F115" s="178"/>
      <c r="G115" s="178"/>
      <c r="H115" s="178"/>
      <c r="N115" s="179">
        <f>ROUND($N$88*$T$115,2)</f>
        <v>0</v>
      </c>
      <c r="O115" s="178"/>
      <c r="P115" s="178"/>
      <c r="Q115" s="178"/>
      <c r="R115" s="23"/>
      <c r="T115" s="104"/>
      <c r="U115" s="105" t="s">
        <v>44</v>
      </c>
      <c r="AY115" s="6" t="s">
        <v>140</v>
      </c>
      <c r="BE115" s="85">
        <f>IF($U$115="základní",$N$115,0)</f>
        <v>0</v>
      </c>
      <c r="BF115" s="85">
        <f>IF($U$115="snížená",$N$115,0)</f>
        <v>0</v>
      </c>
      <c r="BG115" s="85">
        <f>IF($U$115="zákl. přenesená",$N$115,0)</f>
        <v>0</v>
      </c>
      <c r="BH115" s="85">
        <f>IF($U$115="sníž. přenesená",$N$115,0)</f>
        <v>0</v>
      </c>
      <c r="BI115" s="85">
        <f>IF($U$115="nulová",$N$115,0)</f>
        <v>0</v>
      </c>
      <c r="BJ115" s="6" t="s">
        <v>22</v>
      </c>
    </row>
    <row r="116" spans="2:62" s="6" customFormat="1" ht="18.75" customHeight="1">
      <c r="B116" s="22"/>
      <c r="D116" s="177" t="s">
        <v>141</v>
      </c>
      <c r="E116" s="178"/>
      <c r="F116" s="178"/>
      <c r="G116" s="178"/>
      <c r="H116" s="178"/>
      <c r="N116" s="179">
        <f>ROUND($N$88*$T$116,2)</f>
        <v>0</v>
      </c>
      <c r="O116" s="178"/>
      <c r="P116" s="178"/>
      <c r="Q116" s="178"/>
      <c r="R116" s="23"/>
      <c r="T116" s="104"/>
      <c r="U116" s="105" t="s">
        <v>44</v>
      </c>
      <c r="AY116" s="6" t="s">
        <v>140</v>
      </c>
      <c r="BE116" s="85">
        <f>IF($U$116="základní",$N$116,0)</f>
        <v>0</v>
      </c>
      <c r="BF116" s="85">
        <f>IF($U$116="snížená",$N$116,0)</f>
        <v>0</v>
      </c>
      <c r="BG116" s="85">
        <f>IF($U$116="zákl. přenesená",$N$116,0)</f>
        <v>0</v>
      </c>
      <c r="BH116" s="85">
        <f>IF($U$116="sníž. přenesená",$N$116,0)</f>
        <v>0</v>
      </c>
      <c r="BI116" s="85">
        <f>IF($U$116="nulová",$N$116,0)</f>
        <v>0</v>
      </c>
      <c r="BJ116" s="6" t="s">
        <v>22</v>
      </c>
    </row>
    <row r="117" spans="2:62" s="6" customFormat="1" ht="18.75" customHeight="1">
      <c r="B117" s="22"/>
      <c r="D117" s="177" t="s">
        <v>142</v>
      </c>
      <c r="E117" s="178"/>
      <c r="F117" s="178"/>
      <c r="G117" s="178"/>
      <c r="H117" s="178"/>
      <c r="N117" s="179">
        <f>ROUND($N$88*$T$117,2)</f>
        <v>0</v>
      </c>
      <c r="O117" s="178"/>
      <c r="P117" s="178"/>
      <c r="Q117" s="178"/>
      <c r="R117" s="23"/>
      <c r="T117" s="104"/>
      <c r="U117" s="105" t="s">
        <v>44</v>
      </c>
      <c r="AY117" s="6" t="s">
        <v>140</v>
      </c>
      <c r="BE117" s="85">
        <f>IF($U$117="základní",$N$117,0)</f>
        <v>0</v>
      </c>
      <c r="BF117" s="85">
        <f>IF($U$117="snížená",$N$117,0)</f>
        <v>0</v>
      </c>
      <c r="BG117" s="85">
        <f>IF($U$117="zákl. přenesená",$N$117,0)</f>
        <v>0</v>
      </c>
      <c r="BH117" s="85">
        <f>IF($U$117="sníž. přenesená",$N$117,0)</f>
        <v>0</v>
      </c>
      <c r="BI117" s="85">
        <f>IF($U$117="nulová",$N$117,0)</f>
        <v>0</v>
      </c>
      <c r="BJ117" s="6" t="s">
        <v>22</v>
      </c>
    </row>
    <row r="118" spans="2:62" s="6" customFormat="1" ht="18.75" customHeight="1">
      <c r="B118" s="22"/>
      <c r="D118" s="177" t="s">
        <v>143</v>
      </c>
      <c r="E118" s="178"/>
      <c r="F118" s="178"/>
      <c r="G118" s="178"/>
      <c r="H118" s="178"/>
      <c r="N118" s="179">
        <f>ROUND($N$88*$T$118,2)</f>
        <v>0</v>
      </c>
      <c r="O118" s="178"/>
      <c r="P118" s="178"/>
      <c r="Q118" s="178"/>
      <c r="R118" s="23"/>
      <c r="T118" s="104"/>
      <c r="U118" s="105" t="s">
        <v>44</v>
      </c>
      <c r="AY118" s="6" t="s">
        <v>140</v>
      </c>
      <c r="BE118" s="85">
        <f>IF($U$118="základní",$N$118,0)</f>
        <v>0</v>
      </c>
      <c r="BF118" s="85">
        <f>IF($U$118="snížená",$N$118,0)</f>
        <v>0</v>
      </c>
      <c r="BG118" s="85">
        <f>IF($U$118="zákl. přenesená",$N$118,0)</f>
        <v>0</v>
      </c>
      <c r="BH118" s="85">
        <f>IF($U$118="sníž. přenesená",$N$118,0)</f>
        <v>0</v>
      </c>
      <c r="BI118" s="85">
        <f>IF($U$118="nulová",$N$118,0)</f>
        <v>0</v>
      </c>
      <c r="BJ118" s="6" t="s">
        <v>22</v>
      </c>
    </row>
    <row r="119" spans="2:62" s="6" customFormat="1" ht="18.75" customHeight="1">
      <c r="B119" s="22"/>
      <c r="D119" s="177" t="s">
        <v>144</v>
      </c>
      <c r="E119" s="178"/>
      <c r="F119" s="178"/>
      <c r="G119" s="178"/>
      <c r="H119" s="178"/>
      <c r="N119" s="179">
        <f>ROUND($N$88*$T$119,2)</f>
        <v>0</v>
      </c>
      <c r="O119" s="178"/>
      <c r="P119" s="178"/>
      <c r="Q119" s="178"/>
      <c r="R119" s="23"/>
      <c r="T119" s="104"/>
      <c r="U119" s="105" t="s">
        <v>44</v>
      </c>
      <c r="AY119" s="6" t="s">
        <v>140</v>
      </c>
      <c r="BE119" s="85">
        <f>IF($U$119="základní",$N$119,0)</f>
        <v>0</v>
      </c>
      <c r="BF119" s="85">
        <f>IF($U$119="snížená",$N$119,0)</f>
        <v>0</v>
      </c>
      <c r="BG119" s="85">
        <f>IF($U$119="zákl. přenesená",$N$119,0)</f>
        <v>0</v>
      </c>
      <c r="BH119" s="85">
        <f>IF($U$119="sníž. přenesená",$N$119,0)</f>
        <v>0</v>
      </c>
      <c r="BI119" s="85">
        <f>IF($U$119="nulová",$N$119,0)</f>
        <v>0</v>
      </c>
      <c r="BJ119" s="6" t="s">
        <v>22</v>
      </c>
    </row>
    <row r="120" spans="2:62" s="6" customFormat="1" ht="18.75" customHeight="1">
      <c r="B120" s="22"/>
      <c r="D120" s="81" t="s">
        <v>145</v>
      </c>
      <c r="N120" s="179">
        <f>ROUND($N$88*$T$120,2)</f>
        <v>0</v>
      </c>
      <c r="O120" s="178"/>
      <c r="P120" s="178"/>
      <c r="Q120" s="178"/>
      <c r="R120" s="23"/>
      <c r="T120" s="106"/>
      <c r="U120" s="107" t="s">
        <v>44</v>
      </c>
      <c r="AY120" s="6" t="s">
        <v>146</v>
      </c>
      <c r="BE120" s="85">
        <f>IF($U$120="základní",$N$120,0)</f>
        <v>0</v>
      </c>
      <c r="BF120" s="85">
        <f>IF($U$120="snížená",$N$120,0)</f>
        <v>0</v>
      </c>
      <c r="BG120" s="85">
        <f>IF($U$120="zákl. přenesená",$N$120,0)</f>
        <v>0</v>
      </c>
      <c r="BH120" s="85">
        <f>IF($U$120="sníž. přenesená",$N$120,0)</f>
        <v>0</v>
      </c>
      <c r="BI120" s="85">
        <f>IF($U$120="nulová",$N$120,0)</f>
        <v>0</v>
      </c>
      <c r="BJ120" s="6" t="s">
        <v>22</v>
      </c>
    </row>
    <row r="121" spans="2:18" s="6" customFormat="1" ht="14.25" customHeight="1">
      <c r="B121" s="22"/>
      <c r="R121" s="23"/>
    </row>
    <row r="122" spans="2:18" s="6" customFormat="1" ht="30" customHeight="1">
      <c r="B122" s="22"/>
      <c r="C122" s="92" t="s">
        <v>101</v>
      </c>
      <c r="D122" s="31"/>
      <c r="E122" s="31"/>
      <c r="F122" s="31"/>
      <c r="G122" s="31"/>
      <c r="H122" s="31"/>
      <c r="I122" s="31"/>
      <c r="J122" s="31"/>
      <c r="K122" s="31"/>
      <c r="L122" s="173">
        <f>ROUND(SUM($N$88+$N$114),2)</f>
        <v>0</v>
      </c>
      <c r="M122" s="174"/>
      <c r="N122" s="174"/>
      <c r="O122" s="174"/>
      <c r="P122" s="174"/>
      <c r="Q122" s="174"/>
      <c r="R122" s="23"/>
    </row>
    <row r="123" spans="2:18" s="6" customFormat="1" ht="7.5" customHeight="1">
      <c r="B123" s="44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6"/>
    </row>
    <row r="127" spans="2:18" s="6" customFormat="1" ht="7.5" customHeight="1">
      <c r="B127" s="47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9"/>
    </row>
    <row r="128" spans="2:18" s="6" customFormat="1" ht="37.5" customHeight="1">
      <c r="B128" s="22"/>
      <c r="C128" s="193" t="s">
        <v>147</v>
      </c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23"/>
    </row>
    <row r="129" spans="2:18" s="6" customFormat="1" ht="7.5" customHeight="1">
      <c r="B129" s="22"/>
      <c r="R129" s="23"/>
    </row>
    <row r="130" spans="2:18" s="6" customFormat="1" ht="30.75" customHeight="1">
      <c r="B130" s="22"/>
      <c r="C130" s="17" t="s">
        <v>16</v>
      </c>
      <c r="F130" s="233" t="str">
        <f>$F$6</f>
        <v>SÚIP - Školící středisko - stavební úpravy I. etapa</v>
      </c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R130" s="23"/>
    </row>
    <row r="131" spans="2:18" s="6" customFormat="1" ht="37.5" customHeight="1">
      <c r="B131" s="22"/>
      <c r="C131" s="52" t="s">
        <v>105</v>
      </c>
      <c r="F131" s="194" t="str">
        <f>$F$7</f>
        <v>SO 01 - Sanace 1.PP</v>
      </c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R131" s="23"/>
    </row>
    <row r="132" spans="2:18" s="6" customFormat="1" ht="7.5" customHeight="1">
      <c r="B132" s="22"/>
      <c r="R132" s="23"/>
    </row>
    <row r="133" spans="2:18" s="6" customFormat="1" ht="18.75" customHeight="1">
      <c r="B133" s="22"/>
      <c r="C133" s="17" t="s">
        <v>23</v>
      </c>
      <c r="F133" s="15" t="str">
        <f>$F$9</f>
        <v> </v>
      </c>
      <c r="K133" s="17" t="s">
        <v>25</v>
      </c>
      <c r="M133" s="234" t="str">
        <f>IF($O$9="","",$O$9)</f>
        <v>11.02.2015</v>
      </c>
      <c r="N133" s="178"/>
      <c r="O133" s="178"/>
      <c r="P133" s="178"/>
      <c r="R133" s="23"/>
    </row>
    <row r="134" spans="2:18" s="6" customFormat="1" ht="7.5" customHeight="1">
      <c r="B134" s="22"/>
      <c r="R134" s="23"/>
    </row>
    <row r="135" spans="2:18" s="6" customFormat="1" ht="15.75" customHeight="1">
      <c r="B135" s="22"/>
      <c r="C135" s="17" t="s">
        <v>29</v>
      </c>
      <c r="F135" s="15" t="str">
        <f>$E$12</f>
        <v>SÚIP, Kolářská 451/13, Opava</v>
      </c>
      <c r="K135" s="17" t="s">
        <v>35</v>
      </c>
      <c r="M135" s="195" t="str">
        <f>$E$18</f>
        <v>Ateliér EMMET, s.r.o.</v>
      </c>
      <c r="N135" s="178"/>
      <c r="O135" s="178"/>
      <c r="P135" s="178"/>
      <c r="Q135" s="178"/>
      <c r="R135" s="23"/>
    </row>
    <row r="136" spans="2:18" s="6" customFormat="1" ht="15" customHeight="1">
      <c r="B136" s="22"/>
      <c r="C136" s="17" t="s">
        <v>33</v>
      </c>
      <c r="F136" s="15" t="str">
        <f>IF($E$15="","",$E$15)</f>
        <v>Vyplň údaj</v>
      </c>
      <c r="K136" s="17" t="s">
        <v>38</v>
      </c>
      <c r="M136" s="195" t="str">
        <f>$E$21</f>
        <v>Ing.Urbanová (CÚ:ÚRS 2014/II)</v>
      </c>
      <c r="N136" s="178"/>
      <c r="O136" s="178"/>
      <c r="P136" s="178"/>
      <c r="Q136" s="178"/>
      <c r="R136" s="23"/>
    </row>
    <row r="137" spans="2:18" s="6" customFormat="1" ht="11.25" customHeight="1">
      <c r="B137" s="22"/>
      <c r="R137" s="23"/>
    </row>
    <row r="138" spans="2:27" s="108" customFormat="1" ht="30" customHeight="1">
      <c r="B138" s="109"/>
      <c r="C138" s="110" t="s">
        <v>148</v>
      </c>
      <c r="D138" s="111" t="s">
        <v>149</v>
      </c>
      <c r="E138" s="111" t="s">
        <v>61</v>
      </c>
      <c r="F138" s="230" t="s">
        <v>150</v>
      </c>
      <c r="G138" s="231"/>
      <c r="H138" s="231"/>
      <c r="I138" s="231"/>
      <c r="J138" s="111" t="s">
        <v>151</v>
      </c>
      <c r="K138" s="111" t="s">
        <v>152</v>
      </c>
      <c r="L138" s="230" t="s">
        <v>153</v>
      </c>
      <c r="M138" s="231"/>
      <c r="N138" s="230" t="s">
        <v>154</v>
      </c>
      <c r="O138" s="231"/>
      <c r="P138" s="231"/>
      <c r="Q138" s="232"/>
      <c r="R138" s="112"/>
      <c r="T138" s="58" t="s">
        <v>155</v>
      </c>
      <c r="U138" s="59" t="s">
        <v>43</v>
      </c>
      <c r="V138" s="59" t="s">
        <v>156</v>
      </c>
      <c r="W138" s="59" t="s">
        <v>157</v>
      </c>
      <c r="X138" s="59" t="s">
        <v>158</v>
      </c>
      <c r="Y138" s="59" t="s">
        <v>159</v>
      </c>
      <c r="Z138" s="59" t="s">
        <v>160</v>
      </c>
      <c r="AA138" s="60" t="s">
        <v>161</v>
      </c>
    </row>
    <row r="139" spans="2:63" s="6" customFormat="1" ht="30" customHeight="1">
      <c r="B139" s="22"/>
      <c r="C139" s="63" t="s">
        <v>108</v>
      </c>
      <c r="N139" s="221">
        <f>$BK$139</f>
        <v>0</v>
      </c>
      <c r="O139" s="178"/>
      <c r="P139" s="178"/>
      <c r="Q139" s="178"/>
      <c r="R139" s="23"/>
      <c r="T139" s="62"/>
      <c r="U139" s="36"/>
      <c r="V139" s="36"/>
      <c r="W139" s="113">
        <f>$W$140+$W$315+$W$563</f>
        <v>1189.891141</v>
      </c>
      <c r="X139" s="36"/>
      <c r="Y139" s="113">
        <f>$Y$140+$Y$315+$Y$563</f>
        <v>47.19603335</v>
      </c>
      <c r="Z139" s="36"/>
      <c r="AA139" s="114">
        <f>$AA$140+$AA$315+$AA$563</f>
        <v>13.60074137</v>
      </c>
      <c r="AT139" s="6" t="s">
        <v>78</v>
      </c>
      <c r="AU139" s="6" t="s">
        <v>113</v>
      </c>
      <c r="BK139" s="115">
        <f>$BK$140+$BK$315+$BK$563</f>
        <v>0</v>
      </c>
    </row>
    <row r="140" spans="2:63" s="116" customFormat="1" ht="37.5" customHeight="1">
      <c r="B140" s="117"/>
      <c r="D140" s="118" t="s">
        <v>114</v>
      </c>
      <c r="E140" s="118"/>
      <c r="F140" s="118"/>
      <c r="G140" s="118"/>
      <c r="H140" s="118"/>
      <c r="I140" s="118"/>
      <c r="J140" s="118"/>
      <c r="K140" s="118"/>
      <c r="L140" s="118"/>
      <c r="M140" s="118"/>
      <c r="N140" s="212">
        <f>$BK$140</f>
        <v>0</v>
      </c>
      <c r="O140" s="211"/>
      <c r="P140" s="211"/>
      <c r="Q140" s="211"/>
      <c r="R140" s="120"/>
      <c r="T140" s="121"/>
      <c r="W140" s="122">
        <f>$W$141+$W$181+$W$197+$W$211+$W$223+$W$237+$W$244+$W$307+$W$313</f>
        <v>838.2568359999999</v>
      </c>
      <c r="Y140" s="122">
        <f>$Y$141+$Y$181+$Y$197+$Y$211+$Y$223+$Y$237+$Y$244+$Y$307+$Y$313</f>
        <v>43.12725573</v>
      </c>
      <c r="AA140" s="123">
        <f>$AA$141+$AA$181+$AA$197+$AA$211+$AA$223+$AA$237+$AA$244+$AA$307+$AA$313</f>
        <v>10.524472</v>
      </c>
      <c r="AR140" s="119" t="s">
        <v>22</v>
      </c>
      <c r="AT140" s="119" t="s">
        <v>78</v>
      </c>
      <c r="AU140" s="119" t="s">
        <v>79</v>
      </c>
      <c r="AY140" s="119" t="s">
        <v>162</v>
      </c>
      <c r="BK140" s="124">
        <f>$BK$141+$BK$181+$BK$197+$BK$211+$BK$223+$BK$237+$BK$244+$BK$307+$BK$313</f>
        <v>0</v>
      </c>
    </row>
    <row r="141" spans="2:63" s="116" customFormat="1" ht="21" customHeight="1">
      <c r="B141" s="117"/>
      <c r="D141" s="125" t="s">
        <v>115</v>
      </c>
      <c r="E141" s="125"/>
      <c r="F141" s="125"/>
      <c r="G141" s="125"/>
      <c r="H141" s="125"/>
      <c r="I141" s="125"/>
      <c r="J141" s="125"/>
      <c r="K141" s="125"/>
      <c r="L141" s="125"/>
      <c r="M141" s="125"/>
      <c r="N141" s="210">
        <f>$BK$141</f>
        <v>0</v>
      </c>
      <c r="O141" s="211"/>
      <c r="P141" s="211"/>
      <c r="Q141" s="211"/>
      <c r="R141" s="120"/>
      <c r="T141" s="121"/>
      <c r="W141" s="122">
        <f>SUM($W$142:$W$180)</f>
        <v>279.49973099999994</v>
      </c>
      <c r="Y141" s="122">
        <f>SUM($Y$142:$Y$180)</f>
        <v>0.00019600000000000002</v>
      </c>
      <c r="AA141" s="123">
        <f>SUM($AA$142:$AA$180)</f>
        <v>3.4982800000000003</v>
      </c>
      <c r="AR141" s="119" t="s">
        <v>22</v>
      </c>
      <c r="AT141" s="119" t="s">
        <v>78</v>
      </c>
      <c r="AU141" s="119" t="s">
        <v>22</v>
      </c>
      <c r="AY141" s="119" t="s">
        <v>162</v>
      </c>
      <c r="BK141" s="124">
        <f>SUM($BK$142:$BK$180)</f>
        <v>0</v>
      </c>
    </row>
    <row r="142" spans="2:64" s="6" customFormat="1" ht="27" customHeight="1">
      <c r="B142" s="22"/>
      <c r="C142" s="126" t="s">
        <v>22</v>
      </c>
      <c r="D142" s="126" t="s">
        <v>163</v>
      </c>
      <c r="E142" s="127" t="s">
        <v>164</v>
      </c>
      <c r="F142" s="215" t="s">
        <v>165</v>
      </c>
      <c r="G142" s="214"/>
      <c r="H142" s="214"/>
      <c r="I142" s="214"/>
      <c r="J142" s="128" t="s">
        <v>166</v>
      </c>
      <c r="K142" s="129">
        <v>69.019</v>
      </c>
      <c r="L142" s="216">
        <v>0</v>
      </c>
      <c r="M142" s="214"/>
      <c r="N142" s="213">
        <f>ROUND($L$142*$K$142,2)</f>
        <v>0</v>
      </c>
      <c r="O142" s="214"/>
      <c r="P142" s="214"/>
      <c r="Q142" s="214"/>
      <c r="R142" s="23"/>
      <c r="T142" s="130"/>
      <c r="U142" s="29" t="s">
        <v>44</v>
      </c>
      <c r="V142" s="131">
        <v>0.21</v>
      </c>
      <c r="W142" s="131">
        <f>$V$142*$K$142</f>
        <v>14.49399</v>
      </c>
      <c r="X142" s="131">
        <v>0</v>
      </c>
      <c r="Y142" s="131">
        <f>$X$142*$K$142</f>
        <v>0</v>
      </c>
      <c r="Z142" s="131">
        <v>0.01</v>
      </c>
      <c r="AA142" s="132">
        <f>$Z$142*$K$142</f>
        <v>0.6901900000000001</v>
      </c>
      <c r="AR142" s="6" t="s">
        <v>167</v>
      </c>
      <c r="AT142" s="6" t="s">
        <v>163</v>
      </c>
      <c r="AU142" s="6" t="s">
        <v>103</v>
      </c>
      <c r="AY142" s="6" t="s">
        <v>162</v>
      </c>
      <c r="BE142" s="85">
        <f>IF($U$142="základní",$N$142,0)</f>
        <v>0</v>
      </c>
      <c r="BF142" s="85">
        <f>IF($U$142="snížená",$N$142,0)</f>
        <v>0</v>
      </c>
      <c r="BG142" s="85">
        <f>IF($U$142="zákl. přenesená",$N$142,0)</f>
        <v>0</v>
      </c>
      <c r="BH142" s="85">
        <f>IF($U$142="sníž. přenesená",$N$142,0)</f>
        <v>0</v>
      </c>
      <c r="BI142" s="85">
        <f>IF($U$142="nulová",$N$142,0)</f>
        <v>0</v>
      </c>
      <c r="BJ142" s="6" t="s">
        <v>22</v>
      </c>
      <c r="BK142" s="85">
        <f>ROUND($L$142*$K$142,2)</f>
        <v>0</v>
      </c>
      <c r="BL142" s="6" t="s">
        <v>167</v>
      </c>
    </row>
    <row r="143" spans="2:51" s="6" customFormat="1" ht="27" customHeight="1">
      <c r="B143" s="133"/>
      <c r="E143" s="134"/>
      <c r="F143" s="217" t="s">
        <v>168</v>
      </c>
      <c r="G143" s="218"/>
      <c r="H143" s="218"/>
      <c r="I143" s="218"/>
      <c r="K143" s="134"/>
      <c r="R143" s="135"/>
      <c r="T143" s="136"/>
      <c r="AA143" s="137"/>
      <c r="AT143" s="134" t="s">
        <v>169</v>
      </c>
      <c r="AU143" s="134" t="s">
        <v>103</v>
      </c>
      <c r="AV143" s="134" t="s">
        <v>22</v>
      </c>
      <c r="AW143" s="134" t="s">
        <v>113</v>
      </c>
      <c r="AX143" s="134" t="s">
        <v>79</v>
      </c>
      <c r="AY143" s="134" t="s">
        <v>162</v>
      </c>
    </row>
    <row r="144" spans="2:51" s="6" customFormat="1" ht="27" customHeight="1">
      <c r="B144" s="138"/>
      <c r="E144" s="139"/>
      <c r="F144" s="219" t="s">
        <v>170</v>
      </c>
      <c r="G144" s="220"/>
      <c r="H144" s="220"/>
      <c r="I144" s="220"/>
      <c r="K144" s="140">
        <v>63.54</v>
      </c>
      <c r="R144" s="141"/>
      <c r="T144" s="142"/>
      <c r="AA144" s="143"/>
      <c r="AT144" s="139" t="s">
        <v>169</v>
      </c>
      <c r="AU144" s="139" t="s">
        <v>103</v>
      </c>
      <c r="AV144" s="139" t="s">
        <v>103</v>
      </c>
      <c r="AW144" s="139" t="s">
        <v>113</v>
      </c>
      <c r="AX144" s="139" t="s">
        <v>79</v>
      </c>
      <c r="AY144" s="139" t="s">
        <v>162</v>
      </c>
    </row>
    <row r="145" spans="2:51" s="6" customFormat="1" ht="15.75" customHeight="1">
      <c r="B145" s="138"/>
      <c r="E145" s="139"/>
      <c r="F145" s="219" t="s">
        <v>171</v>
      </c>
      <c r="G145" s="220"/>
      <c r="H145" s="220"/>
      <c r="I145" s="220"/>
      <c r="K145" s="140">
        <v>5.479</v>
      </c>
      <c r="R145" s="141"/>
      <c r="T145" s="142"/>
      <c r="AA145" s="143"/>
      <c r="AT145" s="139" t="s">
        <v>169</v>
      </c>
      <c r="AU145" s="139" t="s">
        <v>103</v>
      </c>
      <c r="AV145" s="139" t="s">
        <v>103</v>
      </c>
      <c r="AW145" s="139" t="s">
        <v>113</v>
      </c>
      <c r="AX145" s="139" t="s">
        <v>79</v>
      </c>
      <c r="AY145" s="139" t="s">
        <v>162</v>
      </c>
    </row>
    <row r="146" spans="2:51" s="6" customFormat="1" ht="15.75" customHeight="1">
      <c r="B146" s="144"/>
      <c r="E146" s="145"/>
      <c r="F146" s="224" t="s">
        <v>172</v>
      </c>
      <c r="G146" s="225"/>
      <c r="H146" s="225"/>
      <c r="I146" s="225"/>
      <c r="K146" s="146">
        <v>69.019</v>
      </c>
      <c r="R146" s="147"/>
      <c r="T146" s="148"/>
      <c r="AA146" s="149"/>
      <c r="AT146" s="145" t="s">
        <v>169</v>
      </c>
      <c r="AU146" s="145" t="s">
        <v>103</v>
      </c>
      <c r="AV146" s="145" t="s">
        <v>167</v>
      </c>
      <c r="AW146" s="145" t="s">
        <v>113</v>
      </c>
      <c r="AX146" s="145" t="s">
        <v>22</v>
      </c>
      <c r="AY146" s="145" t="s">
        <v>162</v>
      </c>
    </row>
    <row r="147" spans="2:64" s="6" customFormat="1" ht="15.75" customHeight="1">
      <c r="B147" s="22"/>
      <c r="C147" s="126" t="s">
        <v>103</v>
      </c>
      <c r="D147" s="126" t="s">
        <v>163</v>
      </c>
      <c r="E147" s="127" t="s">
        <v>173</v>
      </c>
      <c r="F147" s="215" t="s">
        <v>174</v>
      </c>
      <c r="G147" s="214"/>
      <c r="H147" s="214"/>
      <c r="I147" s="214"/>
      <c r="J147" s="128" t="s">
        <v>175</v>
      </c>
      <c r="K147" s="129">
        <v>13.698</v>
      </c>
      <c r="L147" s="216">
        <v>0</v>
      </c>
      <c r="M147" s="214"/>
      <c r="N147" s="213">
        <f>ROUND($L$147*$K$147,2)</f>
        <v>0</v>
      </c>
      <c r="O147" s="214"/>
      <c r="P147" s="214"/>
      <c r="Q147" s="214"/>
      <c r="R147" s="23"/>
      <c r="T147" s="130"/>
      <c r="U147" s="29" t="s">
        <v>44</v>
      </c>
      <c r="V147" s="131">
        <v>0.133</v>
      </c>
      <c r="W147" s="131">
        <f>$V$147*$K$147</f>
        <v>1.8218340000000002</v>
      </c>
      <c r="X147" s="131">
        <v>0</v>
      </c>
      <c r="Y147" s="131">
        <f>$X$147*$K$147</f>
        <v>0</v>
      </c>
      <c r="Z147" s="131">
        <v>0.205</v>
      </c>
      <c r="AA147" s="132">
        <f>$Z$147*$K$147</f>
        <v>2.80809</v>
      </c>
      <c r="AR147" s="6" t="s">
        <v>167</v>
      </c>
      <c r="AT147" s="6" t="s">
        <v>163</v>
      </c>
      <c r="AU147" s="6" t="s">
        <v>103</v>
      </c>
      <c r="AY147" s="6" t="s">
        <v>162</v>
      </c>
      <c r="BE147" s="85">
        <f>IF($U$147="základní",$N$147,0)</f>
        <v>0</v>
      </c>
      <c r="BF147" s="85">
        <f>IF($U$147="snížená",$N$147,0)</f>
        <v>0</v>
      </c>
      <c r="BG147" s="85">
        <f>IF($U$147="zákl. přenesená",$N$147,0)</f>
        <v>0</v>
      </c>
      <c r="BH147" s="85">
        <f>IF($U$147="sníž. přenesená",$N$147,0)</f>
        <v>0</v>
      </c>
      <c r="BI147" s="85">
        <f>IF($U$147="nulová",$N$147,0)</f>
        <v>0</v>
      </c>
      <c r="BJ147" s="6" t="s">
        <v>22</v>
      </c>
      <c r="BK147" s="85">
        <f>ROUND($L$147*$K$147,2)</f>
        <v>0</v>
      </c>
      <c r="BL147" s="6" t="s">
        <v>167</v>
      </c>
    </row>
    <row r="148" spans="2:51" s="6" customFormat="1" ht="27" customHeight="1">
      <c r="B148" s="138"/>
      <c r="E148" s="139"/>
      <c r="F148" s="219" t="s">
        <v>176</v>
      </c>
      <c r="G148" s="220"/>
      <c r="H148" s="220"/>
      <c r="I148" s="220"/>
      <c r="K148" s="140">
        <v>13.698</v>
      </c>
      <c r="R148" s="141"/>
      <c r="T148" s="142"/>
      <c r="AA148" s="143"/>
      <c r="AT148" s="139" t="s">
        <v>169</v>
      </c>
      <c r="AU148" s="139" t="s">
        <v>103</v>
      </c>
      <c r="AV148" s="139" t="s">
        <v>103</v>
      </c>
      <c r="AW148" s="139" t="s">
        <v>113</v>
      </c>
      <c r="AX148" s="139" t="s">
        <v>22</v>
      </c>
      <c r="AY148" s="139" t="s">
        <v>162</v>
      </c>
    </row>
    <row r="149" spans="2:64" s="6" customFormat="1" ht="27" customHeight="1">
      <c r="B149" s="22"/>
      <c r="C149" s="126" t="s">
        <v>177</v>
      </c>
      <c r="D149" s="126" t="s">
        <v>163</v>
      </c>
      <c r="E149" s="127" t="s">
        <v>178</v>
      </c>
      <c r="F149" s="215" t="s">
        <v>179</v>
      </c>
      <c r="G149" s="214"/>
      <c r="H149" s="214"/>
      <c r="I149" s="214"/>
      <c r="J149" s="128" t="s">
        <v>180</v>
      </c>
      <c r="K149" s="129">
        <v>19.8</v>
      </c>
      <c r="L149" s="216">
        <v>0</v>
      </c>
      <c r="M149" s="214"/>
      <c r="N149" s="213">
        <f>ROUND($L$149*$K$149,2)</f>
        <v>0</v>
      </c>
      <c r="O149" s="214"/>
      <c r="P149" s="214"/>
      <c r="Q149" s="214"/>
      <c r="R149" s="23"/>
      <c r="T149" s="130"/>
      <c r="U149" s="29" t="s">
        <v>44</v>
      </c>
      <c r="V149" s="131">
        <v>2.32</v>
      </c>
      <c r="W149" s="131">
        <f>$V$149*$K$149</f>
        <v>45.936</v>
      </c>
      <c r="X149" s="131">
        <v>0</v>
      </c>
      <c r="Y149" s="131">
        <f>$X$149*$K$149</f>
        <v>0</v>
      </c>
      <c r="Z149" s="131">
        <v>0</v>
      </c>
      <c r="AA149" s="132">
        <f>$Z$149*$K$149</f>
        <v>0</v>
      </c>
      <c r="AR149" s="6" t="s">
        <v>167</v>
      </c>
      <c r="AT149" s="6" t="s">
        <v>163</v>
      </c>
      <c r="AU149" s="6" t="s">
        <v>103</v>
      </c>
      <c r="AY149" s="6" t="s">
        <v>162</v>
      </c>
      <c r="BE149" s="85">
        <f>IF($U$149="základní",$N$149,0)</f>
        <v>0</v>
      </c>
      <c r="BF149" s="85">
        <f>IF($U$149="snížená",$N$149,0)</f>
        <v>0</v>
      </c>
      <c r="BG149" s="85">
        <f>IF($U$149="zákl. přenesená",$N$149,0)</f>
        <v>0</v>
      </c>
      <c r="BH149" s="85">
        <f>IF($U$149="sníž. přenesená",$N$149,0)</f>
        <v>0</v>
      </c>
      <c r="BI149" s="85">
        <f>IF($U$149="nulová",$N$149,0)</f>
        <v>0</v>
      </c>
      <c r="BJ149" s="6" t="s">
        <v>22</v>
      </c>
      <c r="BK149" s="85">
        <f>ROUND($L$149*$K$149,2)</f>
        <v>0</v>
      </c>
      <c r="BL149" s="6" t="s">
        <v>167</v>
      </c>
    </row>
    <row r="150" spans="2:51" s="6" customFormat="1" ht="15.75" customHeight="1">
      <c r="B150" s="133"/>
      <c r="E150" s="134"/>
      <c r="F150" s="217" t="s">
        <v>181</v>
      </c>
      <c r="G150" s="218"/>
      <c r="H150" s="218"/>
      <c r="I150" s="218"/>
      <c r="K150" s="134"/>
      <c r="R150" s="135"/>
      <c r="T150" s="136"/>
      <c r="AA150" s="137"/>
      <c r="AT150" s="134" t="s">
        <v>169</v>
      </c>
      <c r="AU150" s="134" t="s">
        <v>103</v>
      </c>
      <c r="AV150" s="134" t="s">
        <v>22</v>
      </c>
      <c r="AW150" s="134" t="s">
        <v>113</v>
      </c>
      <c r="AX150" s="134" t="s">
        <v>79</v>
      </c>
      <c r="AY150" s="134" t="s">
        <v>162</v>
      </c>
    </row>
    <row r="151" spans="2:51" s="6" customFormat="1" ht="27" customHeight="1">
      <c r="B151" s="138"/>
      <c r="E151" s="139"/>
      <c r="F151" s="219" t="s">
        <v>182</v>
      </c>
      <c r="G151" s="220"/>
      <c r="H151" s="220"/>
      <c r="I151" s="220"/>
      <c r="K151" s="140">
        <v>19.8</v>
      </c>
      <c r="R151" s="141"/>
      <c r="T151" s="142"/>
      <c r="AA151" s="143"/>
      <c r="AT151" s="139" t="s">
        <v>169</v>
      </c>
      <c r="AU151" s="139" t="s">
        <v>103</v>
      </c>
      <c r="AV151" s="139" t="s">
        <v>103</v>
      </c>
      <c r="AW151" s="139" t="s">
        <v>113</v>
      </c>
      <c r="AX151" s="139" t="s">
        <v>22</v>
      </c>
      <c r="AY151" s="139" t="s">
        <v>162</v>
      </c>
    </row>
    <row r="152" spans="2:64" s="6" customFormat="1" ht="27" customHeight="1">
      <c r="B152" s="22"/>
      <c r="C152" s="126" t="s">
        <v>167</v>
      </c>
      <c r="D152" s="126" t="s">
        <v>163</v>
      </c>
      <c r="E152" s="127" t="s">
        <v>183</v>
      </c>
      <c r="F152" s="215" t="s">
        <v>184</v>
      </c>
      <c r="G152" s="214"/>
      <c r="H152" s="214"/>
      <c r="I152" s="214"/>
      <c r="J152" s="128" t="s">
        <v>180</v>
      </c>
      <c r="K152" s="129">
        <v>70.753</v>
      </c>
      <c r="L152" s="216">
        <v>0</v>
      </c>
      <c r="M152" s="214"/>
      <c r="N152" s="213">
        <f>ROUND($L$152*$K$152,2)</f>
        <v>0</v>
      </c>
      <c r="O152" s="214"/>
      <c r="P152" s="214"/>
      <c r="Q152" s="214"/>
      <c r="R152" s="23"/>
      <c r="T152" s="130"/>
      <c r="U152" s="29" t="s">
        <v>44</v>
      </c>
      <c r="V152" s="131">
        <v>1.43</v>
      </c>
      <c r="W152" s="131">
        <f>$V$152*$K$152</f>
        <v>101.17679</v>
      </c>
      <c r="X152" s="131">
        <v>0</v>
      </c>
      <c r="Y152" s="131">
        <f>$X$152*$K$152</f>
        <v>0</v>
      </c>
      <c r="Z152" s="131">
        <v>0</v>
      </c>
      <c r="AA152" s="132">
        <f>$Z$152*$K$152</f>
        <v>0</v>
      </c>
      <c r="AR152" s="6" t="s">
        <v>167</v>
      </c>
      <c r="AT152" s="6" t="s">
        <v>163</v>
      </c>
      <c r="AU152" s="6" t="s">
        <v>103</v>
      </c>
      <c r="AY152" s="6" t="s">
        <v>162</v>
      </c>
      <c r="BE152" s="85">
        <f>IF($U$152="základní",$N$152,0)</f>
        <v>0</v>
      </c>
      <c r="BF152" s="85">
        <f>IF($U$152="snížená",$N$152,0)</f>
        <v>0</v>
      </c>
      <c r="BG152" s="85">
        <f>IF($U$152="zákl. přenesená",$N$152,0)</f>
        <v>0</v>
      </c>
      <c r="BH152" s="85">
        <f>IF($U$152="sníž. přenesená",$N$152,0)</f>
        <v>0</v>
      </c>
      <c r="BI152" s="85">
        <f>IF($U$152="nulová",$N$152,0)</f>
        <v>0</v>
      </c>
      <c r="BJ152" s="6" t="s">
        <v>22</v>
      </c>
      <c r="BK152" s="85">
        <f>ROUND($L$152*$K$152,2)</f>
        <v>0</v>
      </c>
      <c r="BL152" s="6" t="s">
        <v>167</v>
      </c>
    </row>
    <row r="153" spans="2:51" s="6" customFormat="1" ht="27" customHeight="1">
      <c r="B153" s="133"/>
      <c r="E153" s="134"/>
      <c r="F153" s="217" t="s">
        <v>185</v>
      </c>
      <c r="G153" s="218"/>
      <c r="H153" s="218"/>
      <c r="I153" s="218"/>
      <c r="K153" s="134"/>
      <c r="R153" s="135"/>
      <c r="T153" s="136"/>
      <c r="AA153" s="137"/>
      <c r="AT153" s="134" t="s">
        <v>169</v>
      </c>
      <c r="AU153" s="134" t="s">
        <v>103</v>
      </c>
      <c r="AV153" s="134" t="s">
        <v>22</v>
      </c>
      <c r="AW153" s="134" t="s">
        <v>113</v>
      </c>
      <c r="AX153" s="134" t="s">
        <v>79</v>
      </c>
      <c r="AY153" s="134" t="s">
        <v>162</v>
      </c>
    </row>
    <row r="154" spans="2:51" s="6" customFormat="1" ht="27" customHeight="1">
      <c r="B154" s="138"/>
      <c r="E154" s="139"/>
      <c r="F154" s="219" t="s">
        <v>186</v>
      </c>
      <c r="G154" s="220"/>
      <c r="H154" s="220"/>
      <c r="I154" s="220"/>
      <c r="K154" s="140">
        <v>32.916</v>
      </c>
      <c r="R154" s="141"/>
      <c r="T154" s="142"/>
      <c r="AA154" s="143"/>
      <c r="AT154" s="139" t="s">
        <v>169</v>
      </c>
      <c r="AU154" s="139" t="s">
        <v>103</v>
      </c>
      <c r="AV154" s="139" t="s">
        <v>103</v>
      </c>
      <c r="AW154" s="139" t="s">
        <v>113</v>
      </c>
      <c r="AX154" s="139" t="s">
        <v>79</v>
      </c>
      <c r="AY154" s="139" t="s">
        <v>162</v>
      </c>
    </row>
    <row r="155" spans="2:51" s="6" customFormat="1" ht="27" customHeight="1">
      <c r="B155" s="138"/>
      <c r="E155" s="139"/>
      <c r="F155" s="219" t="s">
        <v>187</v>
      </c>
      <c r="G155" s="220"/>
      <c r="H155" s="220"/>
      <c r="I155" s="220"/>
      <c r="K155" s="140">
        <v>37.837</v>
      </c>
      <c r="R155" s="141"/>
      <c r="T155" s="142"/>
      <c r="AA155" s="143"/>
      <c r="AT155" s="139" t="s">
        <v>169</v>
      </c>
      <c r="AU155" s="139" t="s">
        <v>103</v>
      </c>
      <c r="AV155" s="139" t="s">
        <v>103</v>
      </c>
      <c r="AW155" s="139" t="s">
        <v>113</v>
      </c>
      <c r="AX155" s="139" t="s">
        <v>79</v>
      </c>
      <c r="AY155" s="139" t="s">
        <v>162</v>
      </c>
    </row>
    <row r="156" spans="2:51" s="6" customFormat="1" ht="15.75" customHeight="1">
      <c r="B156" s="144"/>
      <c r="E156" s="145"/>
      <c r="F156" s="224" t="s">
        <v>172</v>
      </c>
      <c r="G156" s="225"/>
      <c r="H156" s="225"/>
      <c r="I156" s="225"/>
      <c r="K156" s="146">
        <v>70.753</v>
      </c>
      <c r="R156" s="147"/>
      <c r="T156" s="148"/>
      <c r="AA156" s="149"/>
      <c r="AT156" s="145" t="s">
        <v>169</v>
      </c>
      <c r="AU156" s="145" t="s">
        <v>103</v>
      </c>
      <c r="AV156" s="145" t="s">
        <v>167</v>
      </c>
      <c r="AW156" s="145" t="s">
        <v>113</v>
      </c>
      <c r="AX156" s="145" t="s">
        <v>22</v>
      </c>
      <c r="AY156" s="145" t="s">
        <v>162</v>
      </c>
    </row>
    <row r="157" spans="2:64" s="6" customFormat="1" ht="27" customHeight="1">
      <c r="B157" s="22"/>
      <c r="C157" s="126" t="s">
        <v>188</v>
      </c>
      <c r="D157" s="126" t="s">
        <v>163</v>
      </c>
      <c r="E157" s="127" t="s">
        <v>189</v>
      </c>
      <c r="F157" s="215" t="s">
        <v>190</v>
      </c>
      <c r="G157" s="214"/>
      <c r="H157" s="214"/>
      <c r="I157" s="214"/>
      <c r="J157" s="128" t="s">
        <v>180</v>
      </c>
      <c r="K157" s="129">
        <v>19.8</v>
      </c>
      <c r="L157" s="216">
        <v>0</v>
      </c>
      <c r="M157" s="214"/>
      <c r="N157" s="213">
        <f>ROUND($L$157*$K$157,2)</f>
        <v>0</v>
      </c>
      <c r="O157" s="214"/>
      <c r="P157" s="214"/>
      <c r="Q157" s="214"/>
      <c r="R157" s="23"/>
      <c r="T157" s="130"/>
      <c r="U157" s="29" t="s">
        <v>44</v>
      </c>
      <c r="V157" s="131">
        <v>0.345</v>
      </c>
      <c r="W157" s="131">
        <f>$V$157*$K$157</f>
        <v>6.8309999999999995</v>
      </c>
      <c r="X157" s="131">
        <v>0</v>
      </c>
      <c r="Y157" s="131">
        <f>$X$157*$K$157</f>
        <v>0</v>
      </c>
      <c r="Z157" s="131">
        <v>0</v>
      </c>
      <c r="AA157" s="132">
        <f>$Z$157*$K$157</f>
        <v>0</v>
      </c>
      <c r="AR157" s="6" t="s">
        <v>167</v>
      </c>
      <c r="AT157" s="6" t="s">
        <v>163</v>
      </c>
      <c r="AU157" s="6" t="s">
        <v>103</v>
      </c>
      <c r="AY157" s="6" t="s">
        <v>162</v>
      </c>
      <c r="BE157" s="85">
        <f>IF($U$157="základní",$N$157,0)</f>
        <v>0</v>
      </c>
      <c r="BF157" s="85">
        <f>IF($U$157="snížená",$N$157,0)</f>
        <v>0</v>
      </c>
      <c r="BG157" s="85">
        <f>IF($U$157="zákl. přenesená",$N$157,0)</f>
        <v>0</v>
      </c>
      <c r="BH157" s="85">
        <f>IF($U$157="sníž. přenesená",$N$157,0)</f>
        <v>0</v>
      </c>
      <c r="BI157" s="85">
        <f>IF($U$157="nulová",$N$157,0)</f>
        <v>0</v>
      </c>
      <c r="BJ157" s="6" t="s">
        <v>22</v>
      </c>
      <c r="BK157" s="85">
        <f>ROUND($L$157*$K$157,2)</f>
        <v>0</v>
      </c>
      <c r="BL157" s="6" t="s">
        <v>167</v>
      </c>
    </row>
    <row r="158" spans="2:51" s="6" customFormat="1" ht="15.75" customHeight="1">
      <c r="B158" s="133"/>
      <c r="E158" s="134"/>
      <c r="F158" s="217" t="s">
        <v>181</v>
      </c>
      <c r="G158" s="218"/>
      <c r="H158" s="218"/>
      <c r="I158" s="218"/>
      <c r="K158" s="134"/>
      <c r="R158" s="135"/>
      <c r="T158" s="136"/>
      <c r="AA158" s="137"/>
      <c r="AT158" s="134" t="s">
        <v>169</v>
      </c>
      <c r="AU158" s="134" t="s">
        <v>103</v>
      </c>
      <c r="AV158" s="134" t="s">
        <v>22</v>
      </c>
      <c r="AW158" s="134" t="s">
        <v>113</v>
      </c>
      <c r="AX158" s="134" t="s">
        <v>79</v>
      </c>
      <c r="AY158" s="134" t="s">
        <v>162</v>
      </c>
    </row>
    <row r="159" spans="2:51" s="6" customFormat="1" ht="27" customHeight="1">
      <c r="B159" s="138"/>
      <c r="E159" s="139"/>
      <c r="F159" s="219" t="s">
        <v>182</v>
      </c>
      <c r="G159" s="220"/>
      <c r="H159" s="220"/>
      <c r="I159" s="220"/>
      <c r="K159" s="140">
        <v>19.8</v>
      </c>
      <c r="R159" s="141"/>
      <c r="T159" s="142"/>
      <c r="AA159" s="143"/>
      <c r="AT159" s="139" t="s">
        <v>169</v>
      </c>
      <c r="AU159" s="139" t="s">
        <v>103</v>
      </c>
      <c r="AV159" s="139" t="s">
        <v>103</v>
      </c>
      <c r="AW159" s="139" t="s">
        <v>113</v>
      </c>
      <c r="AX159" s="139" t="s">
        <v>22</v>
      </c>
      <c r="AY159" s="139" t="s">
        <v>162</v>
      </c>
    </row>
    <row r="160" spans="2:64" s="6" customFormat="1" ht="27" customHeight="1">
      <c r="B160" s="22"/>
      <c r="C160" s="126" t="s">
        <v>191</v>
      </c>
      <c r="D160" s="126" t="s">
        <v>163</v>
      </c>
      <c r="E160" s="127" t="s">
        <v>192</v>
      </c>
      <c r="F160" s="215" t="s">
        <v>193</v>
      </c>
      <c r="G160" s="214"/>
      <c r="H160" s="214"/>
      <c r="I160" s="214"/>
      <c r="J160" s="128" t="s">
        <v>180</v>
      </c>
      <c r="K160" s="129">
        <v>140.489</v>
      </c>
      <c r="L160" s="216">
        <v>0</v>
      </c>
      <c r="M160" s="214"/>
      <c r="N160" s="213">
        <f>ROUND($L$160*$K$160,2)</f>
        <v>0</v>
      </c>
      <c r="O160" s="214"/>
      <c r="P160" s="214"/>
      <c r="Q160" s="214"/>
      <c r="R160" s="23"/>
      <c r="T160" s="130"/>
      <c r="U160" s="29" t="s">
        <v>44</v>
      </c>
      <c r="V160" s="131">
        <v>0.382</v>
      </c>
      <c r="W160" s="131">
        <f>$V$160*$K$160</f>
        <v>53.666798</v>
      </c>
      <c r="X160" s="131">
        <v>0</v>
      </c>
      <c r="Y160" s="131">
        <f>$X$160*$K$160</f>
        <v>0</v>
      </c>
      <c r="Z160" s="131">
        <v>0</v>
      </c>
      <c r="AA160" s="132">
        <f>$Z$160*$K$160</f>
        <v>0</v>
      </c>
      <c r="AR160" s="6" t="s">
        <v>167</v>
      </c>
      <c r="AT160" s="6" t="s">
        <v>163</v>
      </c>
      <c r="AU160" s="6" t="s">
        <v>103</v>
      </c>
      <c r="AY160" s="6" t="s">
        <v>162</v>
      </c>
      <c r="BE160" s="85">
        <f>IF($U$160="základní",$N$160,0)</f>
        <v>0</v>
      </c>
      <c r="BF160" s="85">
        <f>IF($U$160="snížená",$N$160,0)</f>
        <v>0</v>
      </c>
      <c r="BG160" s="85">
        <f>IF($U$160="zákl. přenesená",$N$160,0)</f>
        <v>0</v>
      </c>
      <c r="BH160" s="85">
        <f>IF($U$160="sníž. přenesená",$N$160,0)</f>
        <v>0</v>
      </c>
      <c r="BI160" s="85">
        <f>IF($U$160="nulová",$N$160,0)</f>
        <v>0</v>
      </c>
      <c r="BJ160" s="6" t="s">
        <v>22</v>
      </c>
      <c r="BK160" s="85">
        <f>ROUND($L$160*$K$160,2)</f>
        <v>0</v>
      </c>
      <c r="BL160" s="6" t="s">
        <v>167</v>
      </c>
    </row>
    <row r="161" spans="2:51" s="6" customFormat="1" ht="27" customHeight="1">
      <c r="B161" s="133"/>
      <c r="E161" s="134"/>
      <c r="F161" s="217" t="s">
        <v>194</v>
      </c>
      <c r="G161" s="218"/>
      <c r="H161" s="218"/>
      <c r="I161" s="218"/>
      <c r="K161" s="134"/>
      <c r="R161" s="135"/>
      <c r="T161" s="136"/>
      <c r="AA161" s="137"/>
      <c r="AT161" s="134" t="s">
        <v>169</v>
      </c>
      <c r="AU161" s="134" t="s">
        <v>103</v>
      </c>
      <c r="AV161" s="134" t="s">
        <v>22</v>
      </c>
      <c r="AW161" s="134" t="s">
        <v>113</v>
      </c>
      <c r="AX161" s="134" t="s">
        <v>79</v>
      </c>
      <c r="AY161" s="134" t="s">
        <v>162</v>
      </c>
    </row>
    <row r="162" spans="2:51" s="6" customFormat="1" ht="15.75" customHeight="1">
      <c r="B162" s="138"/>
      <c r="E162" s="139"/>
      <c r="F162" s="219" t="s">
        <v>195</v>
      </c>
      <c r="G162" s="220"/>
      <c r="H162" s="220"/>
      <c r="I162" s="220"/>
      <c r="K162" s="140">
        <v>90.553</v>
      </c>
      <c r="R162" s="141"/>
      <c r="T162" s="142"/>
      <c r="AA162" s="143"/>
      <c r="AT162" s="139" t="s">
        <v>169</v>
      </c>
      <c r="AU162" s="139" t="s">
        <v>103</v>
      </c>
      <c r="AV162" s="139" t="s">
        <v>103</v>
      </c>
      <c r="AW162" s="139" t="s">
        <v>113</v>
      </c>
      <c r="AX162" s="139" t="s">
        <v>79</v>
      </c>
      <c r="AY162" s="139" t="s">
        <v>162</v>
      </c>
    </row>
    <row r="163" spans="2:51" s="6" customFormat="1" ht="27" customHeight="1">
      <c r="B163" s="138"/>
      <c r="E163" s="139"/>
      <c r="F163" s="219" t="s">
        <v>196</v>
      </c>
      <c r="G163" s="220"/>
      <c r="H163" s="220"/>
      <c r="I163" s="220"/>
      <c r="K163" s="140">
        <v>49.936</v>
      </c>
      <c r="R163" s="141"/>
      <c r="T163" s="142"/>
      <c r="AA163" s="143"/>
      <c r="AT163" s="139" t="s">
        <v>169</v>
      </c>
      <c r="AU163" s="139" t="s">
        <v>103</v>
      </c>
      <c r="AV163" s="139" t="s">
        <v>103</v>
      </c>
      <c r="AW163" s="139" t="s">
        <v>113</v>
      </c>
      <c r="AX163" s="139" t="s">
        <v>79</v>
      </c>
      <c r="AY163" s="139" t="s">
        <v>162</v>
      </c>
    </row>
    <row r="164" spans="2:51" s="6" customFormat="1" ht="15.75" customHeight="1">
      <c r="B164" s="144"/>
      <c r="E164" s="145"/>
      <c r="F164" s="224" t="s">
        <v>172</v>
      </c>
      <c r="G164" s="225"/>
      <c r="H164" s="225"/>
      <c r="I164" s="225"/>
      <c r="K164" s="146">
        <v>140.489</v>
      </c>
      <c r="R164" s="147"/>
      <c r="T164" s="148"/>
      <c r="AA164" s="149"/>
      <c r="AT164" s="145" t="s">
        <v>169</v>
      </c>
      <c r="AU164" s="145" t="s">
        <v>103</v>
      </c>
      <c r="AV164" s="145" t="s">
        <v>167</v>
      </c>
      <c r="AW164" s="145" t="s">
        <v>113</v>
      </c>
      <c r="AX164" s="145" t="s">
        <v>22</v>
      </c>
      <c r="AY164" s="145" t="s">
        <v>162</v>
      </c>
    </row>
    <row r="165" spans="2:64" s="6" customFormat="1" ht="27" customHeight="1">
      <c r="B165" s="22"/>
      <c r="C165" s="126" t="s">
        <v>197</v>
      </c>
      <c r="D165" s="126" t="s">
        <v>163</v>
      </c>
      <c r="E165" s="127" t="s">
        <v>198</v>
      </c>
      <c r="F165" s="215" t="s">
        <v>199</v>
      </c>
      <c r="G165" s="214"/>
      <c r="H165" s="214"/>
      <c r="I165" s="214"/>
      <c r="J165" s="128" t="s">
        <v>180</v>
      </c>
      <c r="K165" s="129">
        <v>90.553</v>
      </c>
      <c r="L165" s="216">
        <v>0</v>
      </c>
      <c r="M165" s="214"/>
      <c r="N165" s="213">
        <f>ROUND($L$165*$K$165,2)</f>
        <v>0</v>
      </c>
      <c r="O165" s="214"/>
      <c r="P165" s="214"/>
      <c r="Q165" s="214"/>
      <c r="R165" s="23"/>
      <c r="T165" s="130"/>
      <c r="U165" s="29" t="s">
        <v>44</v>
      </c>
      <c r="V165" s="131">
        <v>0.083</v>
      </c>
      <c r="W165" s="131">
        <f>$V$165*$K$165</f>
        <v>7.515899</v>
      </c>
      <c r="X165" s="131">
        <v>0</v>
      </c>
      <c r="Y165" s="131">
        <f>$X$165*$K$165</f>
        <v>0</v>
      </c>
      <c r="Z165" s="131">
        <v>0</v>
      </c>
      <c r="AA165" s="132">
        <f>$Z$165*$K$165</f>
        <v>0</v>
      </c>
      <c r="AR165" s="6" t="s">
        <v>167</v>
      </c>
      <c r="AT165" s="6" t="s">
        <v>163</v>
      </c>
      <c r="AU165" s="6" t="s">
        <v>103</v>
      </c>
      <c r="AY165" s="6" t="s">
        <v>162</v>
      </c>
      <c r="BE165" s="85">
        <f>IF($U$165="základní",$N$165,0)</f>
        <v>0</v>
      </c>
      <c r="BF165" s="85">
        <f>IF($U$165="snížená",$N$165,0)</f>
        <v>0</v>
      </c>
      <c r="BG165" s="85">
        <f>IF($U$165="zákl. přenesená",$N$165,0)</f>
        <v>0</v>
      </c>
      <c r="BH165" s="85">
        <f>IF($U$165="sníž. přenesená",$N$165,0)</f>
        <v>0</v>
      </c>
      <c r="BI165" s="85">
        <f>IF($U$165="nulová",$N$165,0)</f>
        <v>0</v>
      </c>
      <c r="BJ165" s="6" t="s">
        <v>22</v>
      </c>
      <c r="BK165" s="85">
        <f>ROUND($L$165*$K$165,2)</f>
        <v>0</v>
      </c>
      <c r="BL165" s="6" t="s">
        <v>167</v>
      </c>
    </row>
    <row r="166" spans="2:51" s="6" customFormat="1" ht="27" customHeight="1">
      <c r="B166" s="138"/>
      <c r="E166" s="139"/>
      <c r="F166" s="219" t="s">
        <v>200</v>
      </c>
      <c r="G166" s="220"/>
      <c r="H166" s="220"/>
      <c r="I166" s="220"/>
      <c r="K166" s="140">
        <v>90.553</v>
      </c>
      <c r="R166" s="141"/>
      <c r="T166" s="142"/>
      <c r="AA166" s="143"/>
      <c r="AT166" s="139" t="s">
        <v>169</v>
      </c>
      <c r="AU166" s="139" t="s">
        <v>103</v>
      </c>
      <c r="AV166" s="139" t="s">
        <v>103</v>
      </c>
      <c r="AW166" s="139" t="s">
        <v>113</v>
      </c>
      <c r="AX166" s="139" t="s">
        <v>22</v>
      </c>
      <c r="AY166" s="139" t="s">
        <v>162</v>
      </c>
    </row>
    <row r="167" spans="2:64" s="6" customFormat="1" ht="15.75" customHeight="1">
      <c r="B167" s="22"/>
      <c r="C167" s="126" t="s">
        <v>201</v>
      </c>
      <c r="D167" s="126" t="s">
        <v>163</v>
      </c>
      <c r="E167" s="127" t="s">
        <v>202</v>
      </c>
      <c r="F167" s="215" t="s">
        <v>203</v>
      </c>
      <c r="G167" s="214"/>
      <c r="H167" s="214"/>
      <c r="I167" s="214"/>
      <c r="J167" s="128" t="s">
        <v>180</v>
      </c>
      <c r="K167" s="129">
        <v>49.936</v>
      </c>
      <c r="L167" s="216">
        <v>0</v>
      </c>
      <c r="M167" s="214"/>
      <c r="N167" s="213">
        <f>ROUND($L$167*$K$167,2)</f>
        <v>0</v>
      </c>
      <c r="O167" s="214"/>
      <c r="P167" s="214"/>
      <c r="Q167" s="214"/>
      <c r="R167" s="23"/>
      <c r="T167" s="130"/>
      <c r="U167" s="29" t="s">
        <v>44</v>
      </c>
      <c r="V167" s="131">
        <v>0.652</v>
      </c>
      <c r="W167" s="131">
        <f>$V$167*$K$167</f>
        <v>32.558272</v>
      </c>
      <c r="X167" s="131">
        <v>0</v>
      </c>
      <c r="Y167" s="131">
        <f>$X$167*$K$167</f>
        <v>0</v>
      </c>
      <c r="Z167" s="131">
        <v>0</v>
      </c>
      <c r="AA167" s="132">
        <f>$Z$167*$K$167</f>
        <v>0</v>
      </c>
      <c r="AR167" s="6" t="s">
        <v>167</v>
      </c>
      <c r="AT167" s="6" t="s">
        <v>163</v>
      </c>
      <c r="AU167" s="6" t="s">
        <v>103</v>
      </c>
      <c r="AY167" s="6" t="s">
        <v>162</v>
      </c>
      <c r="BE167" s="85">
        <f>IF($U$167="základní",$N$167,0)</f>
        <v>0</v>
      </c>
      <c r="BF167" s="85">
        <f>IF($U$167="snížená",$N$167,0)</f>
        <v>0</v>
      </c>
      <c r="BG167" s="85">
        <f>IF($U$167="zákl. přenesená",$N$167,0)</f>
        <v>0</v>
      </c>
      <c r="BH167" s="85">
        <f>IF($U$167="sníž. přenesená",$N$167,0)</f>
        <v>0</v>
      </c>
      <c r="BI167" s="85">
        <f>IF($U$167="nulová",$N$167,0)</f>
        <v>0</v>
      </c>
      <c r="BJ167" s="6" t="s">
        <v>22</v>
      </c>
      <c r="BK167" s="85">
        <f>ROUND($L$167*$K$167,2)</f>
        <v>0</v>
      </c>
      <c r="BL167" s="6" t="s">
        <v>167</v>
      </c>
    </row>
    <row r="168" spans="2:51" s="6" customFormat="1" ht="15.75" customHeight="1">
      <c r="B168" s="138"/>
      <c r="E168" s="139"/>
      <c r="F168" s="219" t="s">
        <v>204</v>
      </c>
      <c r="G168" s="220"/>
      <c r="H168" s="220"/>
      <c r="I168" s="220"/>
      <c r="K168" s="140">
        <v>49.936</v>
      </c>
      <c r="R168" s="141"/>
      <c r="T168" s="142"/>
      <c r="AA168" s="143"/>
      <c r="AT168" s="139" t="s">
        <v>169</v>
      </c>
      <c r="AU168" s="139" t="s">
        <v>103</v>
      </c>
      <c r="AV168" s="139" t="s">
        <v>103</v>
      </c>
      <c r="AW168" s="139" t="s">
        <v>113</v>
      </c>
      <c r="AX168" s="139" t="s">
        <v>22</v>
      </c>
      <c r="AY168" s="139" t="s">
        <v>162</v>
      </c>
    </row>
    <row r="169" spans="2:64" s="6" customFormat="1" ht="27" customHeight="1">
      <c r="B169" s="22"/>
      <c r="C169" s="126" t="s">
        <v>205</v>
      </c>
      <c r="D169" s="126" t="s">
        <v>163</v>
      </c>
      <c r="E169" s="127" t="s">
        <v>206</v>
      </c>
      <c r="F169" s="215" t="s">
        <v>207</v>
      </c>
      <c r="G169" s="214"/>
      <c r="H169" s="214"/>
      <c r="I169" s="214"/>
      <c r="J169" s="128" t="s">
        <v>208</v>
      </c>
      <c r="K169" s="129">
        <v>181.106</v>
      </c>
      <c r="L169" s="216">
        <v>0</v>
      </c>
      <c r="M169" s="214"/>
      <c r="N169" s="213">
        <f>ROUND($L$169*$K$169,2)</f>
        <v>0</v>
      </c>
      <c r="O169" s="214"/>
      <c r="P169" s="214"/>
      <c r="Q169" s="214"/>
      <c r="R169" s="23"/>
      <c r="T169" s="130"/>
      <c r="U169" s="29" t="s">
        <v>44</v>
      </c>
      <c r="V169" s="131">
        <v>0</v>
      </c>
      <c r="W169" s="131">
        <f>$V$169*$K$169</f>
        <v>0</v>
      </c>
      <c r="X169" s="131">
        <v>0</v>
      </c>
      <c r="Y169" s="131">
        <f>$X$169*$K$169</f>
        <v>0</v>
      </c>
      <c r="Z169" s="131">
        <v>0</v>
      </c>
      <c r="AA169" s="132">
        <f>$Z$169*$K$169</f>
        <v>0</v>
      </c>
      <c r="AR169" s="6" t="s">
        <v>167</v>
      </c>
      <c r="AT169" s="6" t="s">
        <v>163</v>
      </c>
      <c r="AU169" s="6" t="s">
        <v>103</v>
      </c>
      <c r="AY169" s="6" t="s">
        <v>162</v>
      </c>
      <c r="BE169" s="85">
        <f>IF($U$169="základní",$N$169,0)</f>
        <v>0</v>
      </c>
      <c r="BF169" s="85">
        <f>IF($U$169="snížená",$N$169,0)</f>
        <v>0</v>
      </c>
      <c r="BG169" s="85">
        <f>IF($U$169="zákl. přenesená",$N$169,0)</f>
        <v>0</v>
      </c>
      <c r="BH169" s="85">
        <f>IF($U$169="sníž. přenesená",$N$169,0)</f>
        <v>0</v>
      </c>
      <c r="BI169" s="85">
        <f>IF($U$169="nulová",$N$169,0)</f>
        <v>0</v>
      </c>
      <c r="BJ169" s="6" t="s">
        <v>22</v>
      </c>
      <c r="BK169" s="85">
        <f>ROUND($L$169*$K$169,2)</f>
        <v>0</v>
      </c>
      <c r="BL169" s="6" t="s">
        <v>167</v>
      </c>
    </row>
    <row r="170" spans="2:51" s="6" customFormat="1" ht="15.75" customHeight="1">
      <c r="B170" s="138"/>
      <c r="E170" s="139"/>
      <c r="F170" s="219" t="s">
        <v>209</v>
      </c>
      <c r="G170" s="220"/>
      <c r="H170" s="220"/>
      <c r="I170" s="220"/>
      <c r="K170" s="140">
        <v>181.106</v>
      </c>
      <c r="R170" s="141"/>
      <c r="T170" s="142"/>
      <c r="AA170" s="143"/>
      <c r="AT170" s="139" t="s">
        <v>169</v>
      </c>
      <c r="AU170" s="139" t="s">
        <v>103</v>
      </c>
      <c r="AV170" s="139" t="s">
        <v>103</v>
      </c>
      <c r="AW170" s="139" t="s">
        <v>113</v>
      </c>
      <c r="AX170" s="139" t="s">
        <v>22</v>
      </c>
      <c r="AY170" s="139" t="s">
        <v>162</v>
      </c>
    </row>
    <row r="171" spans="2:64" s="6" customFormat="1" ht="39" customHeight="1">
      <c r="B171" s="22"/>
      <c r="C171" s="126" t="s">
        <v>27</v>
      </c>
      <c r="D171" s="126" t="s">
        <v>163</v>
      </c>
      <c r="E171" s="127" t="s">
        <v>210</v>
      </c>
      <c r="F171" s="215" t="s">
        <v>211</v>
      </c>
      <c r="G171" s="214"/>
      <c r="H171" s="214"/>
      <c r="I171" s="214"/>
      <c r="J171" s="128" t="s">
        <v>180</v>
      </c>
      <c r="K171" s="129">
        <v>49.936</v>
      </c>
      <c r="L171" s="216">
        <v>0</v>
      </c>
      <c r="M171" s="214"/>
      <c r="N171" s="213">
        <f>ROUND($L$171*$K$171,2)</f>
        <v>0</v>
      </c>
      <c r="O171" s="214"/>
      <c r="P171" s="214"/>
      <c r="Q171" s="214"/>
      <c r="R171" s="23"/>
      <c r="T171" s="130"/>
      <c r="U171" s="29" t="s">
        <v>44</v>
      </c>
      <c r="V171" s="131">
        <v>0.299</v>
      </c>
      <c r="W171" s="131">
        <f>$V$171*$K$171</f>
        <v>14.930864</v>
      </c>
      <c r="X171" s="131">
        <v>0</v>
      </c>
      <c r="Y171" s="131">
        <f>$X$171*$K$171</f>
        <v>0</v>
      </c>
      <c r="Z171" s="131">
        <v>0</v>
      </c>
      <c r="AA171" s="132">
        <f>$Z$171*$K$171</f>
        <v>0</v>
      </c>
      <c r="AR171" s="6" t="s">
        <v>167</v>
      </c>
      <c r="AT171" s="6" t="s">
        <v>163</v>
      </c>
      <c r="AU171" s="6" t="s">
        <v>103</v>
      </c>
      <c r="AY171" s="6" t="s">
        <v>162</v>
      </c>
      <c r="BE171" s="85">
        <f>IF($U$171="základní",$N$171,0)</f>
        <v>0</v>
      </c>
      <c r="BF171" s="85">
        <f>IF($U$171="snížená",$N$171,0)</f>
        <v>0</v>
      </c>
      <c r="BG171" s="85">
        <f>IF($U$171="zákl. přenesená",$N$171,0)</f>
        <v>0</v>
      </c>
      <c r="BH171" s="85">
        <f>IF($U$171="sníž. přenesená",$N$171,0)</f>
        <v>0</v>
      </c>
      <c r="BI171" s="85">
        <f>IF($U$171="nulová",$N$171,0)</f>
        <v>0</v>
      </c>
      <c r="BJ171" s="6" t="s">
        <v>22</v>
      </c>
      <c r="BK171" s="85">
        <f>ROUND($L$171*$K$171,2)</f>
        <v>0</v>
      </c>
      <c r="BL171" s="6" t="s">
        <v>167</v>
      </c>
    </row>
    <row r="172" spans="2:51" s="6" customFormat="1" ht="15.75" customHeight="1">
      <c r="B172" s="133"/>
      <c r="E172" s="134"/>
      <c r="F172" s="217" t="s">
        <v>212</v>
      </c>
      <c r="G172" s="218"/>
      <c r="H172" s="218"/>
      <c r="I172" s="218"/>
      <c r="K172" s="134"/>
      <c r="R172" s="135"/>
      <c r="T172" s="136"/>
      <c r="AA172" s="137"/>
      <c r="AT172" s="134" t="s">
        <v>169</v>
      </c>
      <c r="AU172" s="134" t="s">
        <v>103</v>
      </c>
      <c r="AV172" s="134" t="s">
        <v>22</v>
      </c>
      <c r="AW172" s="134" t="s">
        <v>113</v>
      </c>
      <c r="AX172" s="134" t="s">
        <v>79</v>
      </c>
      <c r="AY172" s="134" t="s">
        <v>162</v>
      </c>
    </row>
    <row r="173" spans="2:51" s="6" customFormat="1" ht="27" customHeight="1">
      <c r="B173" s="138"/>
      <c r="E173" s="139"/>
      <c r="F173" s="219" t="s">
        <v>213</v>
      </c>
      <c r="G173" s="220"/>
      <c r="H173" s="220"/>
      <c r="I173" s="220"/>
      <c r="K173" s="140">
        <v>14.4</v>
      </c>
      <c r="R173" s="141"/>
      <c r="T173" s="142"/>
      <c r="AA173" s="143"/>
      <c r="AT173" s="139" t="s">
        <v>169</v>
      </c>
      <c r="AU173" s="139" t="s">
        <v>103</v>
      </c>
      <c r="AV173" s="139" t="s">
        <v>103</v>
      </c>
      <c r="AW173" s="139" t="s">
        <v>113</v>
      </c>
      <c r="AX173" s="139" t="s">
        <v>79</v>
      </c>
      <c r="AY173" s="139" t="s">
        <v>162</v>
      </c>
    </row>
    <row r="174" spans="2:51" s="6" customFormat="1" ht="15.75" customHeight="1">
      <c r="B174" s="138"/>
      <c r="E174" s="139"/>
      <c r="F174" s="219" t="s">
        <v>214</v>
      </c>
      <c r="G174" s="220"/>
      <c r="H174" s="220"/>
      <c r="I174" s="220"/>
      <c r="K174" s="140">
        <v>16.458</v>
      </c>
      <c r="R174" s="141"/>
      <c r="T174" s="142"/>
      <c r="AA174" s="143"/>
      <c r="AT174" s="139" t="s">
        <v>169</v>
      </c>
      <c r="AU174" s="139" t="s">
        <v>103</v>
      </c>
      <c r="AV174" s="139" t="s">
        <v>103</v>
      </c>
      <c r="AW174" s="139" t="s">
        <v>113</v>
      </c>
      <c r="AX174" s="139" t="s">
        <v>79</v>
      </c>
      <c r="AY174" s="139" t="s">
        <v>162</v>
      </c>
    </row>
    <row r="175" spans="2:51" s="6" customFormat="1" ht="15.75" customHeight="1">
      <c r="B175" s="138"/>
      <c r="E175" s="139"/>
      <c r="F175" s="219" t="s">
        <v>215</v>
      </c>
      <c r="G175" s="220"/>
      <c r="H175" s="220"/>
      <c r="I175" s="220"/>
      <c r="K175" s="140">
        <v>19.078</v>
      </c>
      <c r="R175" s="141"/>
      <c r="T175" s="142"/>
      <c r="AA175" s="143"/>
      <c r="AT175" s="139" t="s">
        <v>169</v>
      </c>
      <c r="AU175" s="139" t="s">
        <v>103</v>
      </c>
      <c r="AV175" s="139" t="s">
        <v>103</v>
      </c>
      <c r="AW175" s="139" t="s">
        <v>113</v>
      </c>
      <c r="AX175" s="139" t="s">
        <v>79</v>
      </c>
      <c r="AY175" s="139" t="s">
        <v>162</v>
      </c>
    </row>
    <row r="176" spans="2:51" s="6" customFormat="1" ht="15.75" customHeight="1">
      <c r="B176" s="144"/>
      <c r="E176" s="145"/>
      <c r="F176" s="224" t="s">
        <v>172</v>
      </c>
      <c r="G176" s="225"/>
      <c r="H176" s="225"/>
      <c r="I176" s="225"/>
      <c r="K176" s="146">
        <v>49.936</v>
      </c>
      <c r="R176" s="147"/>
      <c r="T176" s="148"/>
      <c r="AA176" s="149"/>
      <c r="AT176" s="145" t="s">
        <v>169</v>
      </c>
      <c r="AU176" s="145" t="s">
        <v>103</v>
      </c>
      <c r="AV176" s="145" t="s">
        <v>167</v>
      </c>
      <c r="AW176" s="145" t="s">
        <v>113</v>
      </c>
      <c r="AX176" s="145" t="s">
        <v>22</v>
      </c>
      <c r="AY176" s="145" t="s">
        <v>162</v>
      </c>
    </row>
    <row r="177" spans="2:64" s="6" customFormat="1" ht="27" customHeight="1">
      <c r="B177" s="22"/>
      <c r="C177" s="126" t="s">
        <v>216</v>
      </c>
      <c r="D177" s="126" t="s">
        <v>163</v>
      </c>
      <c r="E177" s="127" t="s">
        <v>217</v>
      </c>
      <c r="F177" s="215" t="s">
        <v>218</v>
      </c>
      <c r="G177" s="214"/>
      <c r="H177" s="214"/>
      <c r="I177" s="214"/>
      <c r="J177" s="128" t="s">
        <v>166</v>
      </c>
      <c r="K177" s="129">
        <v>9.798</v>
      </c>
      <c r="L177" s="216">
        <v>0</v>
      </c>
      <c r="M177" s="214"/>
      <c r="N177" s="213">
        <f>ROUND($L$177*$K$177,2)</f>
        <v>0</v>
      </c>
      <c r="O177" s="214"/>
      <c r="P177" s="214"/>
      <c r="Q177" s="214"/>
      <c r="R177" s="23"/>
      <c r="T177" s="130"/>
      <c r="U177" s="29" t="s">
        <v>44</v>
      </c>
      <c r="V177" s="131">
        <v>0.058</v>
      </c>
      <c r="W177" s="131">
        <f>$V$177*$K$177</f>
        <v>0.568284</v>
      </c>
      <c r="X177" s="131">
        <v>0</v>
      </c>
      <c r="Y177" s="131">
        <f>$X$177*$K$177</f>
        <v>0</v>
      </c>
      <c r="Z177" s="131">
        <v>0</v>
      </c>
      <c r="AA177" s="132">
        <f>$Z$177*$K$177</f>
        <v>0</v>
      </c>
      <c r="AR177" s="6" t="s">
        <v>167</v>
      </c>
      <c r="AT177" s="6" t="s">
        <v>163</v>
      </c>
      <c r="AU177" s="6" t="s">
        <v>103</v>
      </c>
      <c r="AY177" s="6" t="s">
        <v>162</v>
      </c>
      <c r="BE177" s="85">
        <f>IF($U$177="základní",$N$177,0)</f>
        <v>0</v>
      </c>
      <c r="BF177" s="85">
        <f>IF($U$177="snížená",$N$177,0)</f>
        <v>0</v>
      </c>
      <c r="BG177" s="85">
        <f>IF($U$177="zákl. přenesená",$N$177,0)</f>
        <v>0</v>
      </c>
      <c r="BH177" s="85">
        <f>IF($U$177="sníž. přenesená",$N$177,0)</f>
        <v>0</v>
      </c>
      <c r="BI177" s="85">
        <f>IF($U$177="nulová",$N$177,0)</f>
        <v>0</v>
      </c>
      <c r="BJ177" s="6" t="s">
        <v>22</v>
      </c>
      <c r="BK177" s="85">
        <f>ROUND($L$177*$K$177,2)</f>
        <v>0</v>
      </c>
      <c r="BL177" s="6" t="s">
        <v>167</v>
      </c>
    </row>
    <row r="178" spans="2:51" s="6" customFormat="1" ht="15.75" customHeight="1">
      <c r="B178" s="138"/>
      <c r="E178" s="139"/>
      <c r="F178" s="219" t="s">
        <v>219</v>
      </c>
      <c r="G178" s="220"/>
      <c r="H178" s="220"/>
      <c r="I178" s="220"/>
      <c r="K178" s="140">
        <v>9.798</v>
      </c>
      <c r="R178" s="141"/>
      <c r="T178" s="142"/>
      <c r="AA178" s="143"/>
      <c r="AT178" s="139" t="s">
        <v>169</v>
      </c>
      <c r="AU178" s="139" t="s">
        <v>103</v>
      </c>
      <c r="AV178" s="139" t="s">
        <v>103</v>
      </c>
      <c r="AW178" s="139" t="s">
        <v>113</v>
      </c>
      <c r="AX178" s="139" t="s">
        <v>22</v>
      </c>
      <c r="AY178" s="139" t="s">
        <v>162</v>
      </c>
    </row>
    <row r="179" spans="2:64" s="6" customFormat="1" ht="27" customHeight="1">
      <c r="B179" s="22"/>
      <c r="C179" s="150" t="s">
        <v>220</v>
      </c>
      <c r="D179" s="150" t="s">
        <v>221</v>
      </c>
      <c r="E179" s="151" t="s">
        <v>222</v>
      </c>
      <c r="F179" s="226" t="s">
        <v>223</v>
      </c>
      <c r="G179" s="227"/>
      <c r="H179" s="227"/>
      <c r="I179" s="227"/>
      <c r="J179" s="152" t="s">
        <v>224</v>
      </c>
      <c r="K179" s="153">
        <v>0.196</v>
      </c>
      <c r="L179" s="228">
        <v>0</v>
      </c>
      <c r="M179" s="227"/>
      <c r="N179" s="229">
        <f>ROUND($L$179*$K$179,2)</f>
        <v>0</v>
      </c>
      <c r="O179" s="214"/>
      <c r="P179" s="214"/>
      <c r="Q179" s="214"/>
      <c r="R179" s="23"/>
      <c r="T179" s="130"/>
      <c r="U179" s="29" t="s">
        <v>44</v>
      </c>
      <c r="V179" s="131">
        <v>0</v>
      </c>
      <c r="W179" s="131">
        <f>$V$179*$K$179</f>
        <v>0</v>
      </c>
      <c r="X179" s="131">
        <v>0.001</v>
      </c>
      <c r="Y179" s="131">
        <f>$X$179*$K$179</f>
        <v>0.00019600000000000002</v>
      </c>
      <c r="Z179" s="131">
        <v>0</v>
      </c>
      <c r="AA179" s="132">
        <f>$Z$179*$K$179</f>
        <v>0</v>
      </c>
      <c r="AR179" s="6" t="s">
        <v>201</v>
      </c>
      <c r="AT179" s="6" t="s">
        <v>221</v>
      </c>
      <c r="AU179" s="6" t="s">
        <v>103</v>
      </c>
      <c r="AY179" s="6" t="s">
        <v>162</v>
      </c>
      <c r="BE179" s="85">
        <f>IF($U$179="základní",$N$179,0)</f>
        <v>0</v>
      </c>
      <c r="BF179" s="85">
        <f>IF($U$179="snížená",$N$179,0)</f>
        <v>0</v>
      </c>
      <c r="BG179" s="85">
        <f>IF($U$179="zákl. přenesená",$N$179,0)</f>
        <v>0</v>
      </c>
      <c r="BH179" s="85">
        <f>IF($U$179="sníž. přenesená",$N$179,0)</f>
        <v>0</v>
      </c>
      <c r="BI179" s="85">
        <f>IF($U$179="nulová",$N$179,0)</f>
        <v>0</v>
      </c>
      <c r="BJ179" s="6" t="s">
        <v>22</v>
      </c>
      <c r="BK179" s="85">
        <f>ROUND($L$179*$K$179,2)</f>
        <v>0</v>
      </c>
      <c r="BL179" s="6" t="s">
        <v>167</v>
      </c>
    </row>
    <row r="180" spans="2:51" s="6" customFormat="1" ht="15.75" customHeight="1">
      <c r="B180" s="138"/>
      <c r="E180" s="139"/>
      <c r="F180" s="219" t="s">
        <v>225</v>
      </c>
      <c r="G180" s="220"/>
      <c r="H180" s="220"/>
      <c r="I180" s="220"/>
      <c r="K180" s="140">
        <v>9.798</v>
      </c>
      <c r="R180" s="141"/>
      <c r="T180" s="142"/>
      <c r="AA180" s="143"/>
      <c r="AT180" s="139" t="s">
        <v>169</v>
      </c>
      <c r="AU180" s="139" t="s">
        <v>103</v>
      </c>
      <c r="AV180" s="139" t="s">
        <v>103</v>
      </c>
      <c r="AW180" s="139" t="s">
        <v>113</v>
      </c>
      <c r="AX180" s="139" t="s">
        <v>22</v>
      </c>
      <c r="AY180" s="139" t="s">
        <v>162</v>
      </c>
    </row>
    <row r="181" spans="2:63" s="116" customFormat="1" ht="30.75" customHeight="1">
      <c r="B181" s="117"/>
      <c r="D181" s="125" t="s">
        <v>116</v>
      </c>
      <c r="E181" s="125"/>
      <c r="F181" s="125"/>
      <c r="G181" s="125"/>
      <c r="H181" s="125"/>
      <c r="I181" s="125"/>
      <c r="J181" s="125"/>
      <c r="K181" s="125"/>
      <c r="L181" s="125"/>
      <c r="M181" s="125"/>
      <c r="N181" s="210">
        <f>$BK$181</f>
        <v>0</v>
      </c>
      <c r="O181" s="211"/>
      <c r="P181" s="211"/>
      <c r="Q181" s="211"/>
      <c r="R181" s="120"/>
      <c r="T181" s="121"/>
      <c r="W181" s="122">
        <f>SUM($W$182:$W$196)</f>
        <v>25.455515000000002</v>
      </c>
      <c r="Y181" s="122">
        <f>SUM($Y$182:$Y$196)</f>
        <v>13.387470310000001</v>
      </c>
      <c r="AA181" s="123">
        <f>SUM($AA$182:$AA$196)</f>
        <v>0</v>
      </c>
      <c r="AR181" s="119" t="s">
        <v>22</v>
      </c>
      <c r="AT181" s="119" t="s">
        <v>78</v>
      </c>
      <c r="AU181" s="119" t="s">
        <v>22</v>
      </c>
      <c r="AY181" s="119" t="s">
        <v>162</v>
      </c>
      <c r="BK181" s="124">
        <f>SUM($BK$182:$BK$196)</f>
        <v>0</v>
      </c>
    </row>
    <row r="182" spans="2:64" s="6" customFormat="1" ht="27" customHeight="1">
      <c r="B182" s="22"/>
      <c r="C182" s="126" t="s">
        <v>226</v>
      </c>
      <c r="D182" s="126" t="s">
        <v>163</v>
      </c>
      <c r="E182" s="127" t="s">
        <v>227</v>
      </c>
      <c r="F182" s="215" t="s">
        <v>228</v>
      </c>
      <c r="G182" s="214"/>
      <c r="H182" s="214"/>
      <c r="I182" s="214"/>
      <c r="J182" s="128" t="s">
        <v>166</v>
      </c>
      <c r="K182" s="129">
        <v>159.685</v>
      </c>
      <c r="L182" s="216">
        <v>0</v>
      </c>
      <c r="M182" s="214"/>
      <c r="N182" s="213">
        <f>ROUND($L$182*$K$182,2)</f>
        <v>0</v>
      </c>
      <c r="O182" s="214"/>
      <c r="P182" s="214"/>
      <c r="Q182" s="214"/>
      <c r="R182" s="23"/>
      <c r="T182" s="130"/>
      <c r="U182" s="29" t="s">
        <v>44</v>
      </c>
      <c r="V182" s="131">
        <v>0.075</v>
      </c>
      <c r="W182" s="131">
        <f>$V$182*$K$182</f>
        <v>11.976374999999999</v>
      </c>
      <c r="X182" s="131">
        <v>0.00017</v>
      </c>
      <c r="Y182" s="131">
        <f>$X$182*$K$182</f>
        <v>0.027146450000000003</v>
      </c>
      <c r="Z182" s="131">
        <v>0</v>
      </c>
      <c r="AA182" s="132">
        <f>$Z$182*$K$182</f>
        <v>0</v>
      </c>
      <c r="AR182" s="6" t="s">
        <v>167</v>
      </c>
      <c r="AT182" s="6" t="s">
        <v>163</v>
      </c>
      <c r="AU182" s="6" t="s">
        <v>103</v>
      </c>
      <c r="AY182" s="6" t="s">
        <v>162</v>
      </c>
      <c r="BE182" s="85">
        <f>IF($U$182="základní",$N$182,0)</f>
        <v>0</v>
      </c>
      <c r="BF182" s="85">
        <f>IF($U$182="snížená",$N$182,0)</f>
        <v>0</v>
      </c>
      <c r="BG182" s="85">
        <f>IF($U$182="zákl. přenesená",$N$182,0)</f>
        <v>0</v>
      </c>
      <c r="BH182" s="85">
        <f>IF($U$182="sníž. přenesená",$N$182,0)</f>
        <v>0</v>
      </c>
      <c r="BI182" s="85">
        <f>IF($U$182="nulová",$N$182,0)</f>
        <v>0</v>
      </c>
      <c r="BJ182" s="6" t="s">
        <v>22</v>
      </c>
      <c r="BK182" s="85">
        <f>ROUND($L$182*$K$182,2)</f>
        <v>0</v>
      </c>
      <c r="BL182" s="6" t="s">
        <v>167</v>
      </c>
    </row>
    <row r="183" spans="2:51" s="6" customFormat="1" ht="15.75" customHeight="1">
      <c r="B183" s="133"/>
      <c r="E183" s="134"/>
      <c r="F183" s="217" t="s">
        <v>229</v>
      </c>
      <c r="G183" s="218"/>
      <c r="H183" s="218"/>
      <c r="I183" s="218"/>
      <c r="K183" s="134"/>
      <c r="R183" s="135"/>
      <c r="T183" s="136"/>
      <c r="AA183" s="137"/>
      <c r="AT183" s="134" t="s">
        <v>169</v>
      </c>
      <c r="AU183" s="134" t="s">
        <v>103</v>
      </c>
      <c r="AV183" s="134" t="s">
        <v>22</v>
      </c>
      <c r="AW183" s="134" t="s">
        <v>113</v>
      </c>
      <c r="AX183" s="134" t="s">
        <v>79</v>
      </c>
      <c r="AY183" s="134" t="s">
        <v>162</v>
      </c>
    </row>
    <row r="184" spans="2:51" s="6" customFormat="1" ht="27" customHeight="1">
      <c r="B184" s="138"/>
      <c r="E184" s="139"/>
      <c r="F184" s="219" t="s">
        <v>230</v>
      </c>
      <c r="G184" s="220"/>
      <c r="H184" s="220"/>
      <c r="I184" s="220"/>
      <c r="K184" s="140">
        <v>159.685</v>
      </c>
      <c r="R184" s="141"/>
      <c r="T184" s="142"/>
      <c r="AA184" s="143"/>
      <c r="AT184" s="139" t="s">
        <v>169</v>
      </c>
      <c r="AU184" s="139" t="s">
        <v>103</v>
      </c>
      <c r="AV184" s="139" t="s">
        <v>103</v>
      </c>
      <c r="AW184" s="139" t="s">
        <v>113</v>
      </c>
      <c r="AX184" s="139" t="s">
        <v>22</v>
      </c>
      <c r="AY184" s="139" t="s">
        <v>162</v>
      </c>
    </row>
    <row r="185" spans="2:64" s="6" customFormat="1" ht="15.75" customHeight="1">
      <c r="B185" s="22"/>
      <c r="C185" s="150" t="s">
        <v>231</v>
      </c>
      <c r="D185" s="150" t="s">
        <v>221</v>
      </c>
      <c r="E185" s="151" t="s">
        <v>232</v>
      </c>
      <c r="F185" s="226" t="s">
        <v>233</v>
      </c>
      <c r="G185" s="227"/>
      <c r="H185" s="227"/>
      <c r="I185" s="227"/>
      <c r="J185" s="152" t="s">
        <v>166</v>
      </c>
      <c r="K185" s="153">
        <v>167.669</v>
      </c>
      <c r="L185" s="228">
        <v>0</v>
      </c>
      <c r="M185" s="227"/>
      <c r="N185" s="229">
        <f>ROUND($L$185*$K$185,2)</f>
        <v>0</v>
      </c>
      <c r="O185" s="214"/>
      <c r="P185" s="214"/>
      <c r="Q185" s="214"/>
      <c r="R185" s="23"/>
      <c r="T185" s="130"/>
      <c r="U185" s="29" t="s">
        <v>44</v>
      </c>
      <c r="V185" s="131">
        <v>0</v>
      </c>
      <c r="W185" s="131">
        <f>$V$185*$K$185</f>
        <v>0</v>
      </c>
      <c r="X185" s="131">
        <v>0.0003</v>
      </c>
      <c r="Y185" s="131">
        <f>$X$185*$K$185</f>
        <v>0.0503007</v>
      </c>
      <c r="Z185" s="131">
        <v>0</v>
      </c>
      <c r="AA185" s="132">
        <f>$Z$185*$K$185</f>
        <v>0</v>
      </c>
      <c r="AR185" s="6" t="s">
        <v>201</v>
      </c>
      <c r="AT185" s="6" t="s">
        <v>221</v>
      </c>
      <c r="AU185" s="6" t="s">
        <v>103</v>
      </c>
      <c r="AY185" s="6" t="s">
        <v>162</v>
      </c>
      <c r="BE185" s="85">
        <f>IF($U$185="základní",$N$185,0)</f>
        <v>0</v>
      </c>
      <c r="BF185" s="85">
        <f>IF($U$185="snížená",$N$185,0)</f>
        <v>0</v>
      </c>
      <c r="BG185" s="85">
        <f>IF($U$185="zákl. přenesená",$N$185,0)</f>
        <v>0</v>
      </c>
      <c r="BH185" s="85">
        <f>IF($U$185="sníž. přenesená",$N$185,0)</f>
        <v>0</v>
      </c>
      <c r="BI185" s="85">
        <f>IF($U$185="nulová",$N$185,0)</f>
        <v>0</v>
      </c>
      <c r="BJ185" s="6" t="s">
        <v>22</v>
      </c>
      <c r="BK185" s="85">
        <f>ROUND($L$185*$K$185,2)</f>
        <v>0</v>
      </c>
      <c r="BL185" s="6" t="s">
        <v>167</v>
      </c>
    </row>
    <row r="186" spans="2:51" s="6" customFormat="1" ht="15.75" customHeight="1">
      <c r="B186" s="138"/>
      <c r="E186" s="139"/>
      <c r="F186" s="219" t="s">
        <v>234</v>
      </c>
      <c r="G186" s="220"/>
      <c r="H186" s="220"/>
      <c r="I186" s="220"/>
      <c r="K186" s="140">
        <v>159.685</v>
      </c>
      <c r="R186" s="141"/>
      <c r="T186" s="142"/>
      <c r="AA186" s="143"/>
      <c r="AT186" s="139" t="s">
        <v>169</v>
      </c>
      <c r="AU186" s="139" t="s">
        <v>103</v>
      </c>
      <c r="AV186" s="139" t="s">
        <v>103</v>
      </c>
      <c r="AW186" s="139" t="s">
        <v>113</v>
      </c>
      <c r="AX186" s="139" t="s">
        <v>22</v>
      </c>
      <c r="AY186" s="139" t="s">
        <v>162</v>
      </c>
    </row>
    <row r="187" spans="2:64" s="6" customFormat="1" ht="27" customHeight="1">
      <c r="B187" s="22"/>
      <c r="C187" s="126" t="s">
        <v>8</v>
      </c>
      <c r="D187" s="126" t="s">
        <v>163</v>
      </c>
      <c r="E187" s="127" t="s">
        <v>235</v>
      </c>
      <c r="F187" s="215" t="s">
        <v>236</v>
      </c>
      <c r="G187" s="214"/>
      <c r="H187" s="214"/>
      <c r="I187" s="214"/>
      <c r="J187" s="128" t="s">
        <v>180</v>
      </c>
      <c r="K187" s="129">
        <v>5.179</v>
      </c>
      <c r="L187" s="216">
        <v>0</v>
      </c>
      <c r="M187" s="214"/>
      <c r="N187" s="213">
        <f>ROUND($L$187*$K$187,2)</f>
        <v>0</v>
      </c>
      <c r="O187" s="214"/>
      <c r="P187" s="214"/>
      <c r="Q187" s="214"/>
      <c r="R187" s="23"/>
      <c r="T187" s="130"/>
      <c r="U187" s="29" t="s">
        <v>44</v>
      </c>
      <c r="V187" s="131">
        <v>1.584</v>
      </c>
      <c r="W187" s="131">
        <f>$V$187*$K$187</f>
        <v>8.203536000000001</v>
      </c>
      <c r="X187" s="131">
        <v>0</v>
      </c>
      <c r="Y187" s="131">
        <f>$X$187*$K$187</f>
        <v>0</v>
      </c>
      <c r="Z187" s="131">
        <v>0</v>
      </c>
      <c r="AA187" s="132">
        <f>$Z$187*$K$187</f>
        <v>0</v>
      </c>
      <c r="AR187" s="6" t="s">
        <v>167</v>
      </c>
      <c r="AT187" s="6" t="s">
        <v>163</v>
      </c>
      <c r="AU187" s="6" t="s">
        <v>103</v>
      </c>
      <c r="AY187" s="6" t="s">
        <v>162</v>
      </c>
      <c r="BE187" s="85">
        <f>IF($U$187="základní",$N$187,0)</f>
        <v>0</v>
      </c>
      <c r="BF187" s="85">
        <f>IF($U$187="snížená",$N$187,0)</f>
        <v>0</v>
      </c>
      <c r="BG187" s="85">
        <f>IF($U$187="zákl. přenesená",$N$187,0)</f>
        <v>0</v>
      </c>
      <c r="BH187" s="85">
        <f>IF($U$187="sníž. přenesená",$N$187,0)</f>
        <v>0</v>
      </c>
      <c r="BI187" s="85">
        <f>IF($U$187="nulová",$N$187,0)</f>
        <v>0</v>
      </c>
      <c r="BJ187" s="6" t="s">
        <v>22</v>
      </c>
      <c r="BK187" s="85">
        <f>ROUND($L$187*$K$187,2)</f>
        <v>0</v>
      </c>
      <c r="BL187" s="6" t="s">
        <v>167</v>
      </c>
    </row>
    <row r="188" spans="2:51" s="6" customFormat="1" ht="15.75" customHeight="1">
      <c r="B188" s="133"/>
      <c r="E188" s="134"/>
      <c r="F188" s="217" t="s">
        <v>237</v>
      </c>
      <c r="G188" s="218"/>
      <c r="H188" s="218"/>
      <c r="I188" s="218"/>
      <c r="K188" s="134"/>
      <c r="R188" s="135"/>
      <c r="T188" s="136"/>
      <c r="AA188" s="137"/>
      <c r="AT188" s="134" t="s">
        <v>169</v>
      </c>
      <c r="AU188" s="134" t="s">
        <v>103</v>
      </c>
      <c r="AV188" s="134" t="s">
        <v>22</v>
      </c>
      <c r="AW188" s="134" t="s">
        <v>113</v>
      </c>
      <c r="AX188" s="134" t="s">
        <v>79</v>
      </c>
      <c r="AY188" s="134" t="s">
        <v>162</v>
      </c>
    </row>
    <row r="189" spans="2:51" s="6" customFormat="1" ht="27" customHeight="1">
      <c r="B189" s="138"/>
      <c r="E189" s="139"/>
      <c r="F189" s="219" t="s">
        <v>238</v>
      </c>
      <c r="G189" s="220"/>
      <c r="H189" s="220"/>
      <c r="I189" s="220"/>
      <c r="K189" s="140">
        <v>5.179</v>
      </c>
      <c r="R189" s="141"/>
      <c r="T189" s="142"/>
      <c r="AA189" s="143"/>
      <c r="AT189" s="139" t="s">
        <v>169</v>
      </c>
      <c r="AU189" s="139" t="s">
        <v>103</v>
      </c>
      <c r="AV189" s="139" t="s">
        <v>103</v>
      </c>
      <c r="AW189" s="139" t="s">
        <v>113</v>
      </c>
      <c r="AX189" s="139" t="s">
        <v>22</v>
      </c>
      <c r="AY189" s="139" t="s">
        <v>162</v>
      </c>
    </row>
    <row r="190" spans="2:64" s="6" customFormat="1" ht="27" customHeight="1">
      <c r="B190" s="22"/>
      <c r="C190" s="126" t="s">
        <v>239</v>
      </c>
      <c r="D190" s="126" t="s">
        <v>163</v>
      </c>
      <c r="E190" s="127" t="s">
        <v>240</v>
      </c>
      <c r="F190" s="215" t="s">
        <v>241</v>
      </c>
      <c r="G190" s="214"/>
      <c r="H190" s="214"/>
      <c r="I190" s="214"/>
      <c r="J190" s="128" t="s">
        <v>175</v>
      </c>
      <c r="K190" s="129">
        <v>46.948</v>
      </c>
      <c r="L190" s="216">
        <v>0</v>
      </c>
      <c r="M190" s="214"/>
      <c r="N190" s="213">
        <f>ROUND($L$190*$K$190,2)</f>
        <v>0</v>
      </c>
      <c r="O190" s="214"/>
      <c r="P190" s="214"/>
      <c r="Q190" s="214"/>
      <c r="R190" s="23"/>
      <c r="T190" s="130"/>
      <c r="U190" s="29" t="s">
        <v>44</v>
      </c>
      <c r="V190" s="131">
        <v>0.045</v>
      </c>
      <c r="W190" s="131">
        <f>$V$190*$K$190</f>
        <v>2.11266</v>
      </c>
      <c r="X190" s="131">
        <v>0.00049</v>
      </c>
      <c r="Y190" s="131">
        <f>$X$190*$K$190</f>
        <v>0.02300452</v>
      </c>
      <c r="Z190" s="131">
        <v>0</v>
      </c>
      <c r="AA190" s="132">
        <f>$Z$190*$K$190</f>
        <v>0</v>
      </c>
      <c r="AR190" s="6" t="s">
        <v>167</v>
      </c>
      <c r="AT190" s="6" t="s">
        <v>163</v>
      </c>
      <c r="AU190" s="6" t="s">
        <v>103</v>
      </c>
      <c r="AY190" s="6" t="s">
        <v>162</v>
      </c>
      <c r="BE190" s="85">
        <f>IF($U$190="základní",$N$190,0)</f>
        <v>0</v>
      </c>
      <c r="BF190" s="85">
        <f>IF($U$190="snížená",$N$190,0)</f>
        <v>0</v>
      </c>
      <c r="BG190" s="85">
        <f>IF($U$190="zákl. přenesená",$N$190,0)</f>
        <v>0</v>
      </c>
      <c r="BH190" s="85">
        <f>IF($U$190="sníž. přenesená",$N$190,0)</f>
        <v>0</v>
      </c>
      <c r="BI190" s="85">
        <f>IF($U$190="nulová",$N$190,0)</f>
        <v>0</v>
      </c>
      <c r="BJ190" s="6" t="s">
        <v>22</v>
      </c>
      <c r="BK190" s="85">
        <f>ROUND($L$190*$K$190,2)</f>
        <v>0</v>
      </c>
      <c r="BL190" s="6" t="s">
        <v>167</v>
      </c>
    </row>
    <row r="191" spans="2:51" s="6" customFormat="1" ht="27" customHeight="1">
      <c r="B191" s="138"/>
      <c r="E191" s="139"/>
      <c r="F191" s="219" t="s">
        <v>242</v>
      </c>
      <c r="G191" s="220"/>
      <c r="H191" s="220"/>
      <c r="I191" s="220"/>
      <c r="K191" s="140">
        <v>46.948</v>
      </c>
      <c r="R191" s="141"/>
      <c r="T191" s="142"/>
      <c r="AA191" s="143"/>
      <c r="AT191" s="139" t="s">
        <v>169</v>
      </c>
      <c r="AU191" s="139" t="s">
        <v>103</v>
      </c>
      <c r="AV191" s="139" t="s">
        <v>103</v>
      </c>
      <c r="AW191" s="139" t="s">
        <v>113</v>
      </c>
      <c r="AX191" s="139" t="s">
        <v>22</v>
      </c>
      <c r="AY191" s="139" t="s">
        <v>162</v>
      </c>
    </row>
    <row r="192" spans="2:64" s="6" customFormat="1" ht="15.75" customHeight="1">
      <c r="B192" s="22"/>
      <c r="C192" s="126" t="s">
        <v>243</v>
      </c>
      <c r="D192" s="126" t="s">
        <v>163</v>
      </c>
      <c r="E192" s="127" t="s">
        <v>244</v>
      </c>
      <c r="F192" s="215" t="s">
        <v>245</v>
      </c>
      <c r="G192" s="214"/>
      <c r="H192" s="214"/>
      <c r="I192" s="214"/>
      <c r="J192" s="128" t="s">
        <v>180</v>
      </c>
      <c r="K192" s="129">
        <v>5.416</v>
      </c>
      <c r="L192" s="216">
        <v>0</v>
      </c>
      <c r="M192" s="214"/>
      <c r="N192" s="213">
        <f>ROUND($L$192*$K$192,2)</f>
        <v>0</v>
      </c>
      <c r="O192" s="214"/>
      <c r="P192" s="214"/>
      <c r="Q192" s="214"/>
      <c r="R192" s="23"/>
      <c r="T192" s="130"/>
      <c r="U192" s="29" t="s">
        <v>44</v>
      </c>
      <c r="V192" s="131">
        <v>0.584</v>
      </c>
      <c r="W192" s="131">
        <f>$V$192*$K$192</f>
        <v>3.162944</v>
      </c>
      <c r="X192" s="131">
        <v>2.45329</v>
      </c>
      <c r="Y192" s="131">
        <f>$X$192*$K$192</f>
        <v>13.287018640000001</v>
      </c>
      <c r="Z192" s="131">
        <v>0</v>
      </c>
      <c r="AA192" s="132">
        <f>$Z$192*$K$192</f>
        <v>0</v>
      </c>
      <c r="AR192" s="6" t="s">
        <v>167</v>
      </c>
      <c r="AT192" s="6" t="s">
        <v>163</v>
      </c>
      <c r="AU192" s="6" t="s">
        <v>103</v>
      </c>
      <c r="AY192" s="6" t="s">
        <v>162</v>
      </c>
      <c r="BE192" s="85">
        <f>IF($U$192="základní",$N$192,0)</f>
        <v>0</v>
      </c>
      <c r="BF192" s="85">
        <f>IF($U$192="snížená",$N$192,0)</f>
        <v>0</v>
      </c>
      <c r="BG192" s="85">
        <f>IF($U$192="zákl. přenesená",$N$192,0)</f>
        <v>0</v>
      </c>
      <c r="BH192" s="85">
        <f>IF($U$192="sníž. přenesená",$N$192,0)</f>
        <v>0</v>
      </c>
      <c r="BI192" s="85">
        <f>IF($U$192="nulová",$N$192,0)</f>
        <v>0</v>
      </c>
      <c r="BJ192" s="6" t="s">
        <v>22</v>
      </c>
      <c r="BK192" s="85">
        <f>ROUND($L$192*$K$192,2)</f>
        <v>0</v>
      </c>
      <c r="BL192" s="6" t="s">
        <v>167</v>
      </c>
    </row>
    <row r="193" spans="2:51" s="6" customFormat="1" ht="15.75" customHeight="1">
      <c r="B193" s="133"/>
      <c r="E193" s="134"/>
      <c r="F193" s="217" t="s">
        <v>246</v>
      </c>
      <c r="G193" s="218"/>
      <c r="H193" s="218"/>
      <c r="I193" s="218"/>
      <c r="K193" s="134"/>
      <c r="R193" s="135"/>
      <c r="T193" s="136"/>
      <c r="AA193" s="137"/>
      <c r="AT193" s="134" t="s">
        <v>169</v>
      </c>
      <c r="AU193" s="134" t="s">
        <v>103</v>
      </c>
      <c r="AV193" s="134" t="s">
        <v>22</v>
      </c>
      <c r="AW193" s="134" t="s">
        <v>113</v>
      </c>
      <c r="AX193" s="134" t="s">
        <v>79</v>
      </c>
      <c r="AY193" s="134" t="s">
        <v>162</v>
      </c>
    </row>
    <row r="194" spans="2:51" s="6" customFormat="1" ht="27" customHeight="1">
      <c r="B194" s="138"/>
      <c r="E194" s="139"/>
      <c r="F194" s="219" t="s">
        <v>247</v>
      </c>
      <c r="G194" s="220"/>
      <c r="H194" s="220"/>
      <c r="I194" s="220"/>
      <c r="K194" s="140">
        <v>5.233</v>
      </c>
      <c r="R194" s="141"/>
      <c r="T194" s="142"/>
      <c r="AA194" s="143"/>
      <c r="AT194" s="139" t="s">
        <v>169</v>
      </c>
      <c r="AU194" s="139" t="s">
        <v>103</v>
      </c>
      <c r="AV194" s="139" t="s">
        <v>103</v>
      </c>
      <c r="AW194" s="139" t="s">
        <v>113</v>
      </c>
      <c r="AX194" s="139" t="s">
        <v>79</v>
      </c>
      <c r="AY194" s="139" t="s">
        <v>162</v>
      </c>
    </row>
    <row r="195" spans="2:51" s="6" customFormat="1" ht="27" customHeight="1">
      <c r="B195" s="138"/>
      <c r="E195" s="139"/>
      <c r="F195" s="219" t="s">
        <v>248</v>
      </c>
      <c r="G195" s="220"/>
      <c r="H195" s="220"/>
      <c r="I195" s="220"/>
      <c r="K195" s="140">
        <v>0.183</v>
      </c>
      <c r="R195" s="141"/>
      <c r="T195" s="142"/>
      <c r="AA195" s="143"/>
      <c r="AT195" s="139" t="s">
        <v>169</v>
      </c>
      <c r="AU195" s="139" t="s">
        <v>103</v>
      </c>
      <c r="AV195" s="139" t="s">
        <v>103</v>
      </c>
      <c r="AW195" s="139" t="s">
        <v>113</v>
      </c>
      <c r="AX195" s="139" t="s">
        <v>79</v>
      </c>
      <c r="AY195" s="139" t="s">
        <v>162</v>
      </c>
    </row>
    <row r="196" spans="2:51" s="6" customFormat="1" ht="15.75" customHeight="1">
      <c r="B196" s="144"/>
      <c r="E196" s="145"/>
      <c r="F196" s="224" t="s">
        <v>172</v>
      </c>
      <c r="G196" s="225"/>
      <c r="H196" s="225"/>
      <c r="I196" s="225"/>
      <c r="K196" s="146">
        <v>5.416</v>
      </c>
      <c r="R196" s="147"/>
      <c r="T196" s="148"/>
      <c r="AA196" s="149"/>
      <c r="AT196" s="145" t="s">
        <v>169</v>
      </c>
      <c r="AU196" s="145" t="s">
        <v>103</v>
      </c>
      <c r="AV196" s="145" t="s">
        <v>167</v>
      </c>
      <c r="AW196" s="145" t="s">
        <v>113</v>
      </c>
      <c r="AX196" s="145" t="s">
        <v>22</v>
      </c>
      <c r="AY196" s="145" t="s">
        <v>162</v>
      </c>
    </row>
    <row r="197" spans="2:63" s="116" customFormat="1" ht="30.75" customHeight="1">
      <c r="B197" s="117"/>
      <c r="D197" s="125" t="s">
        <v>117</v>
      </c>
      <c r="E197" s="125"/>
      <c r="F197" s="125"/>
      <c r="G197" s="125"/>
      <c r="H197" s="125"/>
      <c r="I197" s="125"/>
      <c r="J197" s="125"/>
      <c r="K197" s="125"/>
      <c r="L197" s="125"/>
      <c r="M197" s="125"/>
      <c r="N197" s="210">
        <f>$BK$197</f>
        <v>0</v>
      </c>
      <c r="O197" s="211"/>
      <c r="P197" s="211"/>
      <c r="Q197" s="211"/>
      <c r="R197" s="120"/>
      <c r="T197" s="121"/>
      <c r="W197" s="122">
        <f>SUM($W$198:$W$210)</f>
        <v>47.920724</v>
      </c>
      <c r="Y197" s="122">
        <f>SUM($Y$198:$Y$210)</f>
        <v>7.4708570000000005</v>
      </c>
      <c r="AA197" s="123">
        <f>SUM($AA$198:$AA$210)</f>
        <v>0</v>
      </c>
      <c r="AR197" s="119" t="s">
        <v>22</v>
      </c>
      <c r="AT197" s="119" t="s">
        <v>78</v>
      </c>
      <c r="AU197" s="119" t="s">
        <v>22</v>
      </c>
      <c r="AY197" s="119" t="s">
        <v>162</v>
      </c>
      <c r="BK197" s="124">
        <f>SUM($BK$198:$BK$210)</f>
        <v>0</v>
      </c>
    </row>
    <row r="198" spans="2:64" s="6" customFormat="1" ht="27" customHeight="1">
      <c r="B198" s="22"/>
      <c r="C198" s="126" t="s">
        <v>249</v>
      </c>
      <c r="D198" s="126" t="s">
        <v>163</v>
      </c>
      <c r="E198" s="127" t="s">
        <v>250</v>
      </c>
      <c r="F198" s="215" t="s">
        <v>251</v>
      </c>
      <c r="G198" s="214"/>
      <c r="H198" s="214"/>
      <c r="I198" s="214"/>
      <c r="J198" s="128" t="s">
        <v>166</v>
      </c>
      <c r="K198" s="129">
        <v>64.364</v>
      </c>
      <c r="L198" s="216">
        <v>0</v>
      </c>
      <c r="M198" s="214"/>
      <c r="N198" s="213">
        <f>ROUND($L$198*$K$198,2)</f>
        <v>0</v>
      </c>
      <c r="O198" s="214"/>
      <c r="P198" s="214"/>
      <c r="Q198" s="214"/>
      <c r="R198" s="23"/>
      <c r="T198" s="130"/>
      <c r="U198" s="29" t="s">
        <v>44</v>
      </c>
      <c r="V198" s="131">
        <v>0.031</v>
      </c>
      <c r="W198" s="131">
        <f>$V$198*$K$198</f>
        <v>1.995284</v>
      </c>
      <c r="X198" s="131">
        <v>0</v>
      </c>
      <c r="Y198" s="131">
        <f>$X$198*$K$198</f>
        <v>0</v>
      </c>
      <c r="Z198" s="131">
        <v>0</v>
      </c>
      <c r="AA198" s="132">
        <f>$Z$198*$K$198</f>
        <v>0</v>
      </c>
      <c r="AR198" s="6" t="s">
        <v>167</v>
      </c>
      <c r="AT198" s="6" t="s">
        <v>163</v>
      </c>
      <c r="AU198" s="6" t="s">
        <v>103</v>
      </c>
      <c r="AY198" s="6" t="s">
        <v>162</v>
      </c>
      <c r="BE198" s="85">
        <f>IF($U$198="základní",$N$198,0)</f>
        <v>0</v>
      </c>
      <c r="BF198" s="85">
        <f>IF($U$198="snížená",$N$198,0)</f>
        <v>0</v>
      </c>
      <c r="BG198" s="85">
        <f>IF($U$198="zákl. přenesená",$N$198,0)</f>
        <v>0</v>
      </c>
      <c r="BH198" s="85">
        <f>IF($U$198="sníž. přenesená",$N$198,0)</f>
        <v>0</v>
      </c>
      <c r="BI198" s="85">
        <f>IF($U$198="nulová",$N$198,0)</f>
        <v>0</v>
      </c>
      <c r="BJ198" s="6" t="s">
        <v>22</v>
      </c>
      <c r="BK198" s="85">
        <f>ROUND($L$198*$K$198,2)</f>
        <v>0</v>
      </c>
      <c r="BL198" s="6" t="s">
        <v>167</v>
      </c>
    </row>
    <row r="199" spans="2:51" s="6" customFormat="1" ht="15.75" customHeight="1">
      <c r="B199" s="138"/>
      <c r="E199" s="139"/>
      <c r="F199" s="219" t="s">
        <v>252</v>
      </c>
      <c r="G199" s="220"/>
      <c r="H199" s="220"/>
      <c r="I199" s="220"/>
      <c r="K199" s="140">
        <v>64.364</v>
      </c>
      <c r="R199" s="141"/>
      <c r="T199" s="142"/>
      <c r="AA199" s="143"/>
      <c r="AT199" s="139" t="s">
        <v>169</v>
      </c>
      <c r="AU199" s="139" t="s">
        <v>103</v>
      </c>
      <c r="AV199" s="139" t="s">
        <v>103</v>
      </c>
      <c r="AW199" s="139" t="s">
        <v>113</v>
      </c>
      <c r="AX199" s="139" t="s">
        <v>22</v>
      </c>
      <c r="AY199" s="139" t="s">
        <v>162</v>
      </c>
    </row>
    <row r="200" spans="2:64" s="6" customFormat="1" ht="39" customHeight="1">
      <c r="B200" s="22"/>
      <c r="C200" s="126" t="s">
        <v>253</v>
      </c>
      <c r="D200" s="126" t="s">
        <v>163</v>
      </c>
      <c r="E200" s="127" t="s">
        <v>254</v>
      </c>
      <c r="F200" s="215" t="s">
        <v>255</v>
      </c>
      <c r="G200" s="214"/>
      <c r="H200" s="214"/>
      <c r="I200" s="214"/>
      <c r="J200" s="128" t="s">
        <v>166</v>
      </c>
      <c r="K200" s="129">
        <v>13.348</v>
      </c>
      <c r="L200" s="216">
        <v>0</v>
      </c>
      <c r="M200" s="214"/>
      <c r="N200" s="213">
        <f>ROUND($L$200*$K$200,2)</f>
        <v>0</v>
      </c>
      <c r="O200" s="214"/>
      <c r="P200" s="214"/>
      <c r="Q200" s="214"/>
      <c r="R200" s="23"/>
      <c r="T200" s="130"/>
      <c r="U200" s="29" t="s">
        <v>44</v>
      </c>
      <c r="V200" s="131">
        <v>0.72</v>
      </c>
      <c r="W200" s="131">
        <f>$V$200*$K$200</f>
        <v>9.61056</v>
      </c>
      <c r="X200" s="131">
        <v>0.08425</v>
      </c>
      <c r="Y200" s="131">
        <f>$X$200*$K$200</f>
        <v>1.1245690000000002</v>
      </c>
      <c r="Z200" s="131">
        <v>0</v>
      </c>
      <c r="AA200" s="132">
        <f>$Z$200*$K$200</f>
        <v>0</v>
      </c>
      <c r="AR200" s="6" t="s">
        <v>167</v>
      </c>
      <c r="AT200" s="6" t="s">
        <v>163</v>
      </c>
      <c r="AU200" s="6" t="s">
        <v>103</v>
      </c>
      <c r="AY200" s="6" t="s">
        <v>162</v>
      </c>
      <c r="BE200" s="85">
        <f>IF($U$200="základní",$N$200,0)</f>
        <v>0</v>
      </c>
      <c r="BF200" s="85">
        <f>IF($U$200="snížená",$N$200,0)</f>
        <v>0</v>
      </c>
      <c r="BG200" s="85">
        <f>IF($U$200="zákl. přenesená",$N$200,0)</f>
        <v>0</v>
      </c>
      <c r="BH200" s="85">
        <f>IF($U$200="sníž. přenesená",$N$200,0)</f>
        <v>0</v>
      </c>
      <c r="BI200" s="85">
        <f>IF($U$200="nulová",$N$200,0)</f>
        <v>0</v>
      </c>
      <c r="BJ200" s="6" t="s">
        <v>22</v>
      </c>
      <c r="BK200" s="85">
        <f>ROUND($L$200*$K$200,2)</f>
        <v>0</v>
      </c>
      <c r="BL200" s="6" t="s">
        <v>167</v>
      </c>
    </row>
    <row r="201" spans="2:51" s="6" customFormat="1" ht="15.75" customHeight="1">
      <c r="B201" s="133"/>
      <c r="E201" s="134"/>
      <c r="F201" s="217" t="s">
        <v>256</v>
      </c>
      <c r="G201" s="218"/>
      <c r="H201" s="218"/>
      <c r="I201" s="218"/>
      <c r="K201" s="134"/>
      <c r="R201" s="135"/>
      <c r="T201" s="136"/>
      <c r="AA201" s="137"/>
      <c r="AT201" s="134" t="s">
        <v>169</v>
      </c>
      <c r="AU201" s="134" t="s">
        <v>103</v>
      </c>
      <c r="AV201" s="134" t="s">
        <v>22</v>
      </c>
      <c r="AW201" s="134" t="s">
        <v>113</v>
      </c>
      <c r="AX201" s="134" t="s">
        <v>79</v>
      </c>
      <c r="AY201" s="134" t="s">
        <v>162</v>
      </c>
    </row>
    <row r="202" spans="2:51" s="6" customFormat="1" ht="15.75" customHeight="1">
      <c r="B202" s="138"/>
      <c r="E202" s="139"/>
      <c r="F202" s="219" t="s">
        <v>257</v>
      </c>
      <c r="G202" s="220"/>
      <c r="H202" s="220"/>
      <c r="I202" s="220"/>
      <c r="K202" s="140">
        <v>13.348</v>
      </c>
      <c r="R202" s="141"/>
      <c r="T202" s="142"/>
      <c r="AA202" s="143"/>
      <c r="AT202" s="139" t="s">
        <v>169</v>
      </c>
      <c r="AU202" s="139" t="s">
        <v>103</v>
      </c>
      <c r="AV202" s="139" t="s">
        <v>103</v>
      </c>
      <c r="AW202" s="139" t="s">
        <v>113</v>
      </c>
      <c r="AX202" s="139" t="s">
        <v>22</v>
      </c>
      <c r="AY202" s="139" t="s">
        <v>162</v>
      </c>
    </row>
    <row r="203" spans="2:64" s="6" customFormat="1" ht="27" customHeight="1">
      <c r="B203" s="22"/>
      <c r="C203" s="150" t="s">
        <v>258</v>
      </c>
      <c r="D203" s="150" t="s">
        <v>221</v>
      </c>
      <c r="E203" s="151" t="s">
        <v>259</v>
      </c>
      <c r="F203" s="226" t="s">
        <v>260</v>
      </c>
      <c r="G203" s="227"/>
      <c r="H203" s="227"/>
      <c r="I203" s="227"/>
      <c r="J203" s="152" t="s">
        <v>166</v>
      </c>
      <c r="K203" s="153">
        <v>14.015</v>
      </c>
      <c r="L203" s="228">
        <v>0</v>
      </c>
      <c r="M203" s="227"/>
      <c r="N203" s="229">
        <f>ROUND($L$203*$K$203,2)</f>
        <v>0</v>
      </c>
      <c r="O203" s="214"/>
      <c r="P203" s="214"/>
      <c r="Q203" s="214"/>
      <c r="R203" s="23"/>
      <c r="T203" s="130"/>
      <c r="U203" s="29" t="s">
        <v>44</v>
      </c>
      <c r="V203" s="131">
        <v>0</v>
      </c>
      <c r="W203" s="131">
        <f>$V$203*$K$203</f>
        <v>0</v>
      </c>
      <c r="X203" s="131">
        <v>0.14</v>
      </c>
      <c r="Y203" s="131">
        <f>$X$203*$K$203</f>
        <v>1.9621000000000002</v>
      </c>
      <c r="Z203" s="131">
        <v>0</v>
      </c>
      <c r="AA203" s="132">
        <f>$Z$203*$K$203</f>
        <v>0</v>
      </c>
      <c r="AR203" s="6" t="s">
        <v>201</v>
      </c>
      <c r="AT203" s="6" t="s">
        <v>221</v>
      </c>
      <c r="AU203" s="6" t="s">
        <v>103</v>
      </c>
      <c r="AY203" s="6" t="s">
        <v>162</v>
      </c>
      <c r="BE203" s="85">
        <f>IF($U$203="základní",$N$203,0)</f>
        <v>0</v>
      </c>
      <c r="BF203" s="85">
        <f>IF($U$203="snížená",$N$203,0)</f>
        <v>0</v>
      </c>
      <c r="BG203" s="85">
        <f>IF($U$203="zákl. přenesená",$N$203,0)</f>
        <v>0</v>
      </c>
      <c r="BH203" s="85">
        <f>IF($U$203="sníž. přenesená",$N$203,0)</f>
        <v>0</v>
      </c>
      <c r="BI203" s="85">
        <f>IF($U$203="nulová",$N$203,0)</f>
        <v>0</v>
      </c>
      <c r="BJ203" s="6" t="s">
        <v>22</v>
      </c>
      <c r="BK203" s="85">
        <f>ROUND($L$203*$K$203,2)</f>
        <v>0</v>
      </c>
      <c r="BL203" s="6" t="s">
        <v>167</v>
      </c>
    </row>
    <row r="204" spans="2:51" s="6" customFormat="1" ht="15.75" customHeight="1">
      <c r="B204" s="138"/>
      <c r="E204" s="139"/>
      <c r="F204" s="219" t="s">
        <v>261</v>
      </c>
      <c r="G204" s="220"/>
      <c r="H204" s="220"/>
      <c r="I204" s="220"/>
      <c r="K204" s="140">
        <v>13.348</v>
      </c>
      <c r="R204" s="141"/>
      <c r="T204" s="142"/>
      <c r="AA204" s="143"/>
      <c r="AT204" s="139" t="s">
        <v>169</v>
      </c>
      <c r="AU204" s="139" t="s">
        <v>103</v>
      </c>
      <c r="AV204" s="139" t="s">
        <v>103</v>
      </c>
      <c r="AW204" s="139" t="s">
        <v>113</v>
      </c>
      <c r="AX204" s="139" t="s">
        <v>22</v>
      </c>
      <c r="AY204" s="139" t="s">
        <v>162</v>
      </c>
    </row>
    <row r="205" spans="2:64" s="6" customFormat="1" ht="27" customHeight="1">
      <c r="B205" s="22"/>
      <c r="C205" s="126" t="s">
        <v>7</v>
      </c>
      <c r="D205" s="126" t="s">
        <v>163</v>
      </c>
      <c r="E205" s="127" t="s">
        <v>262</v>
      </c>
      <c r="F205" s="215" t="s">
        <v>263</v>
      </c>
      <c r="G205" s="214"/>
      <c r="H205" s="214"/>
      <c r="I205" s="214"/>
      <c r="J205" s="128" t="s">
        <v>166</v>
      </c>
      <c r="K205" s="129">
        <v>46.32</v>
      </c>
      <c r="L205" s="216">
        <v>0</v>
      </c>
      <c r="M205" s="214"/>
      <c r="N205" s="213">
        <f>ROUND($L$205*$K$205,2)</f>
        <v>0</v>
      </c>
      <c r="O205" s="214"/>
      <c r="P205" s="214"/>
      <c r="Q205" s="214"/>
      <c r="R205" s="23"/>
      <c r="T205" s="130"/>
      <c r="U205" s="29" t="s">
        <v>44</v>
      </c>
      <c r="V205" s="131">
        <v>0.784</v>
      </c>
      <c r="W205" s="131">
        <f>$V$205*$K$205</f>
        <v>36.31488</v>
      </c>
      <c r="X205" s="131">
        <v>0.08565</v>
      </c>
      <c r="Y205" s="131">
        <f>$X$205*$K$205</f>
        <v>3.967308</v>
      </c>
      <c r="Z205" s="131">
        <v>0</v>
      </c>
      <c r="AA205" s="132">
        <f>$Z$205*$K$205</f>
        <v>0</v>
      </c>
      <c r="AR205" s="6" t="s">
        <v>167</v>
      </c>
      <c r="AT205" s="6" t="s">
        <v>163</v>
      </c>
      <c r="AU205" s="6" t="s">
        <v>103</v>
      </c>
      <c r="AY205" s="6" t="s">
        <v>162</v>
      </c>
      <c r="BE205" s="85">
        <f>IF($U$205="základní",$N$205,0)</f>
        <v>0</v>
      </c>
      <c r="BF205" s="85">
        <f>IF($U$205="snížená",$N$205,0)</f>
        <v>0</v>
      </c>
      <c r="BG205" s="85">
        <f>IF($U$205="zákl. přenesená",$N$205,0)</f>
        <v>0</v>
      </c>
      <c r="BH205" s="85">
        <f>IF($U$205="sníž. přenesená",$N$205,0)</f>
        <v>0</v>
      </c>
      <c r="BI205" s="85">
        <f>IF($U$205="nulová",$N$205,0)</f>
        <v>0</v>
      </c>
      <c r="BJ205" s="6" t="s">
        <v>22</v>
      </c>
      <c r="BK205" s="85">
        <f>ROUND($L$205*$K$205,2)</f>
        <v>0</v>
      </c>
      <c r="BL205" s="6" t="s">
        <v>167</v>
      </c>
    </row>
    <row r="206" spans="2:51" s="6" customFormat="1" ht="15.75" customHeight="1">
      <c r="B206" s="133"/>
      <c r="E206" s="134"/>
      <c r="F206" s="217" t="s">
        <v>264</v>
      </c>
      <c r="G206" s="218"/>
      <c r="H206" s="218"/>
      <c r="I206" s="218"/>
      <c r="K206" s="134"/>
      <c r="R206" s="135"/>
      <c r="T206" s="136"/>
      <c r="AA206" s="137"/>
      <c r="AT206" s="134" t="s">
        <v>169</v>
      </c>
      <c r="AU206" s="134" t="s">
        <v>103</v>
      </c>
      <c r="AV206" s="134" t="s">
        <v>22</v>
      </c>
      <c r="AW206" s="134" t="s">
        <v>113</v>
      </c>
      <c r="AX206" s="134" t="s">
        <v>79</v>
      </c>
      <c r="AY206" s="134" t="s">
        <v>162</v>
      </c>
    </row>
    <row r="207" spans="2:51" s="6" customFormat="1" ht="27" customHeight="1">
      <c r="B207" s="138"/>
      <c r="E207" s="139"/>
      <c r="F207" s="219" t="s">
        <v>265</v>
      </c>
      <c r="G207" s="220"/>
      <c r="H207" s="220"/>
      <c r="I207" s="220"/>
      <c r="K207" s="140">
        <v>46.32</v>
      </c>
      <c r="R207" s="141"/>
      <c r="T207" s="142"/>
      <c r="AA207" s="143"/>
      <c r="AT207" s="139" t="s">
        <v>169</v>
      </c>
      <c r="AU207" s="139" t="s">
        <v>103</v>
      </c>
      <c r="AV207" s="139" t="s">
        <v>103</v>
      </c>
      <c r="AW207" s="139" t="s">
        <v>113</v>
      </c>
      <c r="AX207" s="139" t="s">
        <v>22</v>
      </c>
      <c r="AY207" s="139" t="s">
        <v>162</v>
      </c>
    </row>
    <row r="208" spans="2:64" s="6" customFormat="1" ht="27" customHeight="1">
      <c r="B208" s="22"/>
      <c r="C208" s="150" t="s">
        <v>266</v>
      </c>
      <c r="D208" s="150" t="s">
        <v>221</v>
      </c>
      <c r="E208" s="151" t="s">
        <v>267</v>
      </c>
      <c r="F208" s="226" t="s">
        <v>268</v>
      </c>
      <c r="G208" s="227"/>
      <c r="H208" s="227"/>
      <c r="I208" s="227"/>
      <c r="J208" s="152" t="s">
        <v>166</v>
      </c>
      <c r="K208" s="153">
        <v>2.316</v>
      </c>
      <c r="L208" s="228">
        <v>0</v>
      </c>
      <c r="M208" s="227"/>
      <c r="N208" s="229">
        <f>ROUND($L$208*$K$208,2)</f>
        <v>0</v>
      </c>
      <c r="O208" s="214"/>
      <c r="P208" s="214"/>
      <c r="Q208" s="214"/>
      <c r="R208" s="23"/>
      <c r="T208" s="130"/>
      <c r="U208" s="29" t="s">
        <v>44</v>
      </c>
      <c r="V208" s="131">
        <v>0</v>
      </c>
      <c r="W208" s="131">
        <f>$V$208*$K$208</f>
        <v>0</v>
      </c>
      <c r="X208" s="131">
        <v>0.18</v>
      </c>
      <c r="Y208" s="131">
        <f>$X$208*$K$208</f>
        <v>0.41688</v>
      </c>
      <c r="Z208" s="131">
        <v>0</v>
      </c>
      <c r="AA208" s="132">
        <f>$Z$208*$K$208</f>
        <v>0</v>
      </c>
      <c r="AR208" s="6" t="s">
        <v>201</v>
      </c>
      <c r="AT208" s="6" t="s">
        <v>221</v>
      </c>
      <c r="AU208" s="6" t="s">
        <v>103</v>
      </c>
      <c r="AY208" s="6" t="s">
        <v>162</v>
      </c>
      <c r="BE208" s="85">
        <f>IF($U$208="základní",$N$208,0)</f>
        <v>0</v>
      </c>
      <c r="BF208" s="85">
        <f>IF($U$208="snížená",$N$208,0)</f>
        <v>0</v>
      </c>
      <c r="BG208" s="85">
        <f>IF($U$208="zákl. přenesená",$N$208,0)</f>
        <v>0</v>
      </c>
      <c r="BH208" s="85">
        <f>IF($U$208="sníž. přenesená",$N$208,0)</f>
        <v>0</v>
      </c>
      <c r="BI208" s="85">
        <f>IF($U$208="nulová",$N$208,0)</f>
        <v>0</v>
      </c>
      <c r="BJ208" s="6" t="s">
        <v>22</v>
      </c>
      <c r="BK208" s="85">
        <f>ROUND($L$208*$K$208,2)</f>
        <v>0</v>
      </c>
      <c r="BL208" s="6" t="s">
        <v>167</v>
      </c>
    </row>
    <row r="209" spans="2:51" s="6" customFormat="1" ht="15.75" customHeight="1">
      <c r="B209" s="133"/>
      <c r="E209" s="134"/>
      <c r="F209" s="217" t="s">
        <v>269</v>
      </c>
      <c r="G209" s="218"/>
      <c r="H209" s="218"/>
      <c r="I209" s="218"/>
      <c r="K209" s="134"/>
      <c r="R209" s="135"/>
      <c r="T209" s="136"/>
      <c r="AA209" s="137"/>
      <c r="AT209" s="134" t="s">
        <v>169</v>
      </c>
      <c r="AU209" s="134" t="s">
        <v>103</v>
      </c>
      <c r="AV209" s="134" t="s">
        <v>22</v>
      </c>
      <c r="AW209" s="134" t="s">
        <v>113</v>
      </c>
      <c r="AX209" s="134" t="s">
        <v>79</v>
      </c>
      <c r="AY209" s="134" t="s">
        <v>162</v>
      </c>
    </row>
    <row r="210" spans="2:51" s="6" customFormat="1" ht="15.75" customHeight="1">
      <c r="B210" s="138"/>
      <c r="E210" s="139"/>
      <c r="F210" s="219" t="s">
        <v>270</v>
      </c>
      <c r="G210" s="220"/>
      <c r="H210" s="220"/>
      <c r="I210" s="220"/>
      <c r="K210" s="140">
        <v>2.316</v>
      </c>
      <c r="R210" s="141"/>
      <c r="T210" s="142"/>
      <c r="AA210" s="143"/>
      <c r="AT210" s="139" t="s">
        <v>169</v>
      </c>
      <c r="AU210" s="139" t="s">
        <v>103</v>
      </c>
      <c r="AV210" s="139" t="s">
        <v>103</v>
      </c>
      <c r="AW210" s="139" t="s">
        <v>113</v>
      </c>
      <c r="AX210" s="139" t="s">
        <v>22</v>
      </c>
      <c r="AY210" s="139" t="s">
        <v>162</v>
      </c>
    </row>
    <row r="211" spans="2:63" s="116" customFormat="1" ht="30.75" customHeight="1">
      <c r="B211" s="117"/>
      <c r="D211" s="125" t="s">
        <v>118</v>
      </c>
      <c r="E211" s="125"/>
      <c r="F211" s="125"/>
      <c r="G211" s="125"/>
      <c r="H211" s="125"/>
      <c r="I211" s="125"/>
      <c r="J211" s="125"/>
      <c r="K211" s="125"/>
      <c r="L211" s="125"/>
      <c r="M211" s="125"/>
      <c r="N211" s="210">
        <f>$BK$211</f>
        <v>0</v>
      </c>
      <c r="O211" s="211"/>
      <c r="P211" s="211"/>
      <c r="Q211" s="211"/>
      <c r="R211" s="120"/>
      <c r="T211" s="121"/>
      <c r="W211" s="122">
        <f>SUM($W$212:$W$222)</f>
        <v>94.30179</v>
      </c>
      <c r="Y211" s="122">
        <f>SUM($Y$212:$Y$222)</f>
        <v>5.6985443</v>
      </c>
      <c r="AA211" s="123">
        <f>SUM($AA$212:$AA$222)</f>
        <v>0</v>
      </c>
      <c r="AR211" s="119" t="s">
        <v>22</v>
      </c>
      <c r="AT211" s="119" t="s">
        <v>78</v>
      </c>
      <c r="AU211" s="119" t="s">
        <v>22</v>
      </c>
      <c r="AY211" s="119" t="s">
        <v>162</v>
      </c>
      <c r="BK211" s="124">
        <f>SUM($BK$212:$BK$222)</f>
        <v>0</v>
      </c>
    </row>
    <row r="212" spans="2:64" s="6" customFormat="1" ht="27" customHeight="1">
      <c r="B212" s="22"/>
      <c r="C212" s="126" t="s">
        <v>271</v>
      </c>
      <c r="D212" s="126" t="s">
        <v>163</v>
      </c>
      <c r="E212" s="127" t="s">
        <v>272</v>
      </c>
      <c r="F212" s="215" t="s">
        <v>273</v>
      </c>
      <c r="G212" s="214"/>
      <c r="H212" s="214"/>
      <c r="I212" s="214"/>
      <c r="J212" s="128" t="s">
        <v>166</v>
      </c>
      <c r="K212" s="129">
        <v>133.951</v>
      </c>
      <c r="L212" s="216">
        <v>0</v>
      </c>
      <c r="M212" s="214"/>
      <c r="N212" s="213">
        <f>ROUND($L$212*$K$212,2)</f>
        <v>0</v>
      </c>
      <c r="O212" s="214"/>
      <c r="P212" s="214"/>
      <c r="Q212" s="214"/>
      <c r="R212" s="23"/>
      <c r="T212" s="130"/>
      <c r="U212" s="29" t="s">
        <v>44</v>
      </c>
      <c r="V212" s="131">
        <v>0.69</v>
      </c>
      <c r="W212" s="131">
        <f>$V$212*$K$212</f>
        <v>92.42618999999999</v>
      </c>
      <c r="X212" s="131">
        <v>0.0425</v>
      </c>
      <c r="Y212" s="131">
        <f>$X$212*$K$212</f>
        <v>5.6929175</v>
      </c>
      <c r="Z212" s="131">
        <v>0</v>
      </c>
      <c r="AA212" s="132">
        <f>$Z$212*$K$212</f>
        <v>0</v>
      </c>
      <c r="AR212" s="6" t="s">
        <v>167</v>
      </c>
      <c r="AT212" s="6" t="s">
        <v>163</v>
      </c>
      <c r="AU212" s="6" t="s">
        <v>103</v>
      </c>
      <c r="AY212" s="6" t="s">
        <v>162</v>
      </c>
      <c r="BE212" s="85">
        <f>IF($U$212="základní",$N$212,0)</f>
        <v>0</v>
      </c>
      <c r="BF212" s="85">
        <f>IF($U$212="snížená",$N$212,0)</f>
        <v>0</v>
      </c>
      <c r="BG212" s="85">
        <f>IF($U$212="zákl. přenesená",$N$212,0)</f>
        <v>0</v>
      </c>
      <c r="BH212" s="85">
        <f>IF($U$212="sníž. přenesená",$N$212,0)</f>
        <v>0</v>
      </c>
      <c r="BI212" s="85">
        <f>IF($U$212="nulová",$N$212,0)</f>
        <v>0</v>
      </c>
      <c r="BJ212" s="6" t="s">
        <v>22</v>
      </c>
      <c r="BK212" s="85">
        <f>ROUND($L$212*$K$212,2)</f>
        <v>0</v>
      </c>
      <c r="BL212" s="6" t="s">
        <v>167</v>
      </c>
    </row>
    <row r="213" spans="2:51" s="6" customFormat="1" ht="15.75" customHeight="1">
      <c r="B213" s="133"/>
      <c r="E213" s="134"/>
      <c r="F213" s="217" t="s">
        <v>274</v>
      </c>
      <c r="G213" s="218"/>
      <c r="H213" s="218"/>
      <c r="I213" s="218"/>
      <c r="K213" s="134"/>
      <c r="R213" s="135"/>
      <c r="T213" s="136"/>
      <c r="AA213" s="137"/>
      <c r="AT213" s="134" t="s">
        <v>169</v>
      </c>
      <c r="AU213" s="134" t="s">
        <v>103</v>
      </c>
      <c r="AV213" s="134" t="s">
        <v>22</v>
      </c>
      <c r="AW213" s="134" t="s">
        <v>113</v>
      </c>
      <c r="AX213" s="134" t="s">
        <v>79</v>
      </c>
      <c r="AY213" s="134" t="s">
        <v>162</v>
      </c>
    </row>
    <row r="214" spans="2:51" s="6" customFormat="1" ht="15.75" customHeight="1">
      <c r="B214" s="138"/>
      <c r="E214" s="139"/>
      <c r="F214" s="219" t="s">
        <v>275</v>
      </c>
      <c r="G214" s="220"/>
      <c r="H214" s="220"/>
      <c r="I214" s="220"/>
      <c r="K214" s="140">
        <v>8.704</v>
      </c>
      <c r="R214" s="141"/>
      <c r="T214" s="142"/>
      <c r="AA214" s="143"/>
      <c r="AT214" s="139" t="s">
        <v>169</v>
      </c>
      <c r="AU214" s="139" t="s">
        <v>103</v>
      </c>
      <c r="AV214" s="139" t="s">
        <v>103</v>
      </c>
      <c r="AW214" s="139" t="s">
        <v>113</v>
      </c>
      <c r="AX214" s="139" t="s">
        <v>79</v>
      </c>
      <c r="AY214" s="139" t="s">
        <v>162</v>
      </c>
    </row>
    <row r="215" spans="2:51" s="6" customFormat="1" ht="39" customHeight="1">
      <c r="B215" s="138"/>
      <c r="E215" s="139"/>
      <c r="F215" s="219" t="s">
        <v>276</v>
      </c>
      <c r="G215" s="220"/>
      <c r="H215" s="220"/>
      <c r="I215" s="220"/>
      <c r="K215" s="140">
        <v>42.456</v>
      </c>
      <c r="R215" s="141"/>
      <c r="T215" s="142"/>
      <c r="AA215" s="143"/>
      <c r="AT215" s="139" t="s">
        <v>169</v>
      </c>
      <c r="AU215" s="139" t="s">
        <v>103</v>
      </c>
      <c r="AV215" s="139" t="s">
        <v>103</v>
      </c>
      <c r="AW215" s="139" t="s">
        <v>113</v>
      </c>
      <c r="AX215" s="139" t="s">
        <v>79</v>
      </c>
      <c r="AY215" s="139" t="s">
        <v>162</v>
      </c>
    </row>
    <row r="216" spans="2:51" s="6" customFormat="1" ht="15.75" customHeight="1">
      <c r="B216" s="138"/>
      <c r="E216" s="139"/>
      <c r="F216" s="219" t="s">
        <v>277</v>
      </c>
      <c r="G216" s="220"/>
      <c r="H216" s="220"/>
      <c r="I216" s="220"/>
      <c r="K216" s="140">
        <v>23.688</v>
      </c>
      <c r="R216" s="141"/>
      <c r="T216" s="142"/>
      <c r="AA216" s="143"/>
      <c r="AT216" s="139" t="s">
        <v>169</v>
      </c>
      <c r="AU216" s="139" t="s">
        <v>103</v>
      </c>
      <c r="AV216" s="139" t="s">
        <v>103</v>
      </c>
      <c r="AW216" s="139" t="s">
        <v>113</v>
      </c>
      <c r="AX216" s="139" t="s">
        <v>79</v>
      </c>
      <c r="AY216" s="139" t="s">
        <v>162</v>
      </c>
    </row>
    <row r="217" spans="2:51" s="6" customFormat="1" ht="15.75" customHeight="1">
      <c r="B217" s="138"/>
      <c r="E217" s="139"/>
      <c r="F217" s="219" t="s">
        <v>278</v>
      </c>
      <c r="G217" s="220"/>
      <c r="H217" s="220"/>
      <c r="I217" s="220"/>
      <c r="K217" s="140">
        <v>17.054</v>
      </c>
      <c r="R217" s="141"/>
      <c r="T217" s="142"/>
      <c r="AA217" s="143"/>
      <c r="AT217" s="139" t="s">
        <v>169</v>
      </c>
      <c r="AU217" s="139" t="s">
        <v>103</v>
      </c>
      <c r="AV217" s="139" t="s">
        <v>103</v>
      </c>
      <c r="AW217" s="139" t="s">
        <v>113</v>
      </c>
      <c r="AX217" s="139" t="s">
        <v>79</v>
      </c>
      <c r="AY217" s="139" t="s">
        <v>162</v>
      </c>
    </row>
    <row r="218" spans="2:51" s="6" customFormat="1" ht="15.75" customHeight="1">
      <c r="B218" s="138"/>
      <c r="E218" s="139"/>
      <c r="F218" s="219" t="s">
        <v>279</v>
      </c>
      <c r="G218" s="220"/>
      <c r="H218" s="220"/>
      <c r="I218" s="220"/>
      <c r="K218" s="140">
        <v>10.999</v>
      </c>
      <c r="R218" s="141"/>
      <c r="T218" s="142"/>
      <c r="AA218" s="143"/>
      <c r="AT218" s="139" t="s">
        <v>169</v>
      </c>
      <c r="AU218" s="139" t="s">
        <v>103</v>
      </c>
      <c r="AV218" s="139" t="s">
        <v>103</v>
      </c>
      <c r="AW218" s="139" t="s">
        <v>113</v>
      </c>
      <c r="AX218" s="139" t="s">
        <v>79</v>
      </c>
      <c r="AY218" s="139" t="s">
        <v>162</v>
      </c>
    </row>
    <row r="219" spans="2:51" s="6" customFormat="1" ht="39" customHeight="1">
      <c r="B219" s="138"/>
      <c r="E219" s="139"/>
      <c r="F219" s="219" t="s">
        <v>280</v>
      </c>
      <c r="G219" s="220"/>
      <c r="H219" s="220"/>
      <c r="I219" s="220"/>
      <c r="K219" s="140">
        <v>31.05</v>
      </c>
      <c r="R219" s="141"/>
      <c r="T219" s="142"/>
      <c r="AA219" s="143"/>
      <c r="AT219" s="139" t="s">
        <v>169</v>
      </c>
      <c r="AU219" s="139" t="s">
        <v>103</v>
      </c>
      <c r="AV219" s="139" t="s">
        <v>103</v>
      </c>
      <c r="AW219" s="139" t="s">
        <v>113</v>
      </c>
      <c r="AX219" s="139" t="s">
        <v>79</v>
      </c>
      <c r="AY219" s="139" t="s">
        <v>162</v>
      </c>
    </row>
    <row r="220" spans="2:51" s="6" customFormat="1" ht="15.75" customHeight="1">
      <c r="B220" s="144"/>
      <c r="E220" s="145"/>
      <c r="F220" s="224" t="s">
        <v>172</v>
      </c>
      <c r="G220" s="225"/>
      <c r="H220" s="225"/>
      <c r="I220" s="225"/>
      <c r="K220" s="146">
        <v>133.951</v>
      </c>
      <c r="R220" s="147"/>
      <c r="T220" s="148"/>
      <c r="AA220" s="149"/>
      <c r="AT220" s="145" t="s">
        <v>169</v>
      </c>
      <c r="AU220" s="145" t="s">
        <v>103</v>
      </c>
      <c r="AV220" s="145" t="s">
        <v>167</v>
      </c>
      <c r="AW220" s="145" t="s">
        <v>113</v>
      </c>
      <c r="AX220" s="145" t="s">
        <v>22</v>
      </c>
      <c r="AY220" s="145" t="s">
        <v>162</v>
      </c>
    </row>
    <row r="221" spans="2:64" s="6" customFormat="1" ht="27" customHeight="1">
      <c r="B221" s="22"/>
      <c r="C221" s="126" t="s">
        <v>281</v>
      </c>
      <c r="D221" s="126" t="s">
        <v>163</v>
      </c>
      <c r="E221" s="127" t="s">
        <v>282</v>
      </c>
      <c r="F221" s="215" t="s">
        <v>283</v>
      </c>
      <c r="G221" s="214"/>
      <c r="H221" s="214"/>
      <c r="I221" s="214"/>
      <c r="J221" s="128" t="s">
        <v>166</v>
      </c>
      <c r="K221" s="129">
        <v>23.445</v>
      </c>
      <c r="L221" s="216">
        <v>0</v>
      </c>
      <c r="M221" s="214"/>
      <c r="N221" s="213">
        <f>ROUND($L$221*$K$221,2)</f>
        <v>0</v>
      </c>
      <c r="O221" s="214"/>
      <c r="P221" s="214"/>
      <c r="Q221" s="214"/>
      <c r="R221" s="23"/>
      <c r="T221" s="130"/>
      <c r="U221" s="29" t="s">
        <v>44</v>
      </c>
      <c r="V221" s="131">
        <v>0.08</v>
      </c>
      <c r="W221" s="131">
        <f>$V$221*$K$221</f>
        <v>1.8756000000000002</v>
      </c>
      <c r="X221" s="131">
        <v>0.00024</v>
      </c>
      <c r="Y221" s="131">
        <f>$X$221*$K$221</f>
        <v>0.0056268</v>
      </c>
      <c r="Z221" s="131">
        <v>0</v>
      </c>
      <c r="AA221" s="132">
        <f>$Z$221*$K$221</f>
        <v>0</v>
      </c>
      <c r="AR221" s="6" t="s">
        <v>167</v>
      </c>
      <c r="AT221" s="6" t="s">
        <v>163</v>
      </c>
      <c r="AU221" s="6" t="s">
        <v>103</v>
      </c>
      <c r="AY221" s="6" t="s">
        <v>162</v>
      </c>
      <c r="BE221" s="85">
        <f>IF($U$221="základní",$N$221,0)</f>
        <v>0</v>
      </c>
      <c r="BF221" s="85">
        <f>IF($U$221="snížená",$N$221,0)</f>
        <v>0</v>
      </c>
      <c r="BG221" s="85">
        <f>IF($U$221="zákl. přenesená",$N$221,0)</f>
        <v>0</v>
      </c>
      <c r="BH221" s="85">
        <f>IF($U$221="sníž. přenesená",$N$221,0)</f>
        <v>0</v>
      </c>
      <c r="BI221" s="85">
        <f>IF($U$221="nulová",$N$221,0)</f>
        <v>0</v>
      </c>
      <c r="BJ221" s="6" t="s">
        <v>22</v>
      </c>
      <c r="BK221" s="85">
        <f>ROUND($L$221*$K$221,2)</f>
        <v>0</v>
      </c>
      <c r="BL221" s="6" t="s">
        <v>167</v>
      </c>
    </row>
    <row r="222" spans="2:51" s="6" customFormat="1" ht="39" customHeight="1">
      <c r="B222" s="138"/>
      <c r="E222" s="139"/>
      <c r="F222" s="219" t="s">
        <v>284</v>
      </c>
      <c r="G222" s="220"/>
      <c r="H222" s="220"/>
      <c r="I222" s="220"/>
      <c r="K222" s="140">
        <v>23.445</v>
      </c>
      <c r="R222" s="141"/>
      <c r="T222" s="142"/>
      <c r="AA222" s="143"/>
      <c r="AT222" s="139" t="s">
        <v>169</v>
      </c>
      <c r="AU222" s="139" t="s">
        <v>103</v>
      </c>
      <c r="AV222" s="139" t="s">
        <v>103</v>
      </c>
      <c r="AW222" s="139" t="s">
        <v>113</v>
      </c>
      <c r="AX222" s="139" t="s">
        <v>22</v>
      </c>
      <c r="AY222" s="139" t="s">
        <v>162</v>
      </c>
    </row>
    <row r="223" spans="2:63" s="116" customFormat="1" ht="30.75" customHeight="1">
      <c r="B223" s="117"/>
      <c r="D223" s="125" t="s">
        <v>119</v>
      </c>
      <c r="E223" s="125"/>
      <c r="F223" s="125"/>
      <c r="G223" s="125"/>
      <c r="H223" s="125"/>
      <c r="I223" s="125"/>
      <c r="J223" s="125"/>
      <c r="K223" s="125"/>
      <c r="L223" s="125"/>
      <c r="M223" s="125"/>
      <c r="N223" s="210">
        <f>$BK$223</f>
        <v>0</v>
      </c>
      <c r="O223" s="211"/>
      <c r="P223" s="211"/>
      <c r="Q223" s="211"/>
      <c r="R223" s="120"/>
      <c r="T223" s="121"/>
      <c r="W223" s="122">
        <f>SUM($W$224:$W$236)</f>
        <v>57.47928</v>
      </c>
      <c r="Y223" s="122">
        <f>SUM($Y$224:$Y$236)</f>
        <v>0.5592108</v>
      </c>
      <c r="AA223" s="123">
        <f>SUM($AA$224:$AA$236)</f>
        <v>0</v>
      </c>
      <c r="AR223" s="119" t="s">
        <v>22</v>
      </c>
      <c r="AT223" s="119" t="s">
        <v>78</v>
      </c>
      <c r="AU223" s="119" t="s">
        <v>22</v>
      </c>
      <c r="AY223" s="119" t="s">
        <v>162</v>
      </c>
      <c r="BK223" s="124">
        <f>SUM($BK$224:$BK$236)</f>
        <v>0</v>
      </c>
    </row>
    <row r="224" spans="2:64" s="6" customFormat="1" ht="27" customHeight="1">
      <c r="B224" s="22"/>
      <c r="C224" s="126" t="s">
        <v>285</v>
      </c>
      <c r="D224" s="126" t="s">
        <v>163</v>
      </c>
      <c r="E224" s="127" t="s">
        <v>286</v>
      </c>
      <c r="F224" s="215" t="s">
        <v>287</v>
      </c>
      <c r="G224" s="214"/>
      <c r="H224" s="214"/>
      <c r="I224" s="214"/>
      <c r="J224" s="128" t="s">
        <v>166</v>
      </c>
      <c r="K224" s="129">
        <v>53.948</v>
      </c>
      <c r="L224" s="216">
        <v>0</v>
      </c>
      <c r="M224" s="214"/>
      <c r="N224" s="213">
        <f>ROUND($L$224*$K$224,2)</f>
        <v>0</v>
      </c>
      <c r="O224" s="214"/>
      <c r="P224" s="214"/>
      <c r="Q224" s="214"/>
      <c r="R224" s="23"/>
      <c r="T224" s="130"/>
      <c r="U224" s="29" t="s">
        <v>44</v>
      </c>
      <c r="V224" s="131">
        <v>1.02</v>
      </c>
      <c r="W224" s="131">
        <f>$V$224*$K$224</f>
        <v>55.02696</v>
      </c>
      <c r="X224" s="131">
        <v>0.00825</v>
      </c>
      <c r="Y224" s="131">
        <f>$X$224*$K$224</f>
        <v>0.44507100000000005</v>
      </c>
      <c r="Z224" s="131">
        <v>0</v>
      </c>
      <c r="AA224" s="132">
        <f>$Z$224*$K$224</f>
        <v>0</v>
      </c>
      <c r="AR224" s="6" t="s">
        <v>167</v>
      </c>
      <c r="AT224" s="6" t="s">
        <v>163</v>
      </c>
      <c r="AU224" s="6" t="s">
        <v>103</v>
      </c>
      <c r="AY224" s="6" t="s">
        <v>162</v>
      </c>
      <c r="BE224" s="85">
        <f>IF($U$224="základní",$N$224,0)</f>
        <v>0</v>
      </c>
      <c r="BF224" s="85">
        <f>IF($U$224="snížená",$N$224,0)</f>
        <v>0</v>
      </c>
      <c r="BG224" s="85">
        <f>IF($U$224="zákl. přenesená",$N$224,0)</f>
        <v>0</v>
      </c>
      <c r="BH224" s="85">
        <f>IF($U$224="sníž. přenesená",$N$224,0)</f>
        <v>0</v>
      </c>
      <c r="BI224" s="85">
        <f>IF($U$224="nulová",$N$224,0)</f>
        <v>0</v>
      </c>
      <c r="BJ224" s="6" t="s">
        <v>22</v>
      </c>
      <c r="BK224" s="85">
        <f>ROUND($L$224*$K$224,2)</f>
        <v>0</v>
      </c>
      <c r="BL224" s="6" t="s">
        <v>167</v>
      </c>
    </row>
    <row r="225" spans="2:51" s="6" customFormat="1" ht="15.75" customHeight="1">
      <c r="B225" s="133"/>
      <c r="E225" s="134"/>
      <c r="F225" s="217" t="s">
        <v>288</v>
      </c>
      <c r="G225" s="218"/>
      <c r="H225" s="218"/>
      <c r="I225" s="218"/>
      <c r="K225" s="134"/>
      <c r="R225" s="135"/>
      <c r="T225" s="136"/>
      <c r="AA225" s="137"/>
      <c r="AT225" s="134" t="s">
        <v>169</v>
      </c>
      <c r="AU225" s="134" t="s">
        <v>103</v>
      </c>
      <c r="AV225" s="134" t="s">
        <v>22</v>
      </c>
      <c r="AW225" s="134" t="s">
        <v>113</v>
      </c>
      <c r="AX225" s="134" t="s">
        <v>79</v>
      </c>
      <c r="AY225" s="134" t="s">
        <v>162</v>
      </c>
    </row>
    <row r="226" spans="2:51" s="6" customFormat="1" ht="27" customHeight="1">
      <c r="B226" s="138"/>
      <c r="E226" s="139"/>
      <c r="F226" s="219" t="s">
        <v>289</v>
      </c>
      <c r="G226" s="220"/>
      <c r="H226" s="220"/>
      <c r="I226" s="220"/>
      <c r="K226" s="140">
        <v>53.948</v>
      </c>
      <c r="R226" s="141"/>
      <c r="T226" s="142"/>
      <c r="AA226" s="143"/>
      <c r="AT226" s="139" t="s">
        <v>169</v>
      </c>
      <c r="AU226" s="139" t="s">
        <v>103</v>
      </c>
      <c r="AV226" s="139" t="s">
        <v>103</v>
      </c>
      <c r="AW226" s="139" t="s">
        <v>113</v>
      </c>
      <c r="AX226" s="139" t="s">
        <v>22</v>
      </c>
      <c r="AY226" s="139" t="s">
        <v>162</v>
      </c>
    </row>
    <row r="227" spans="2:64" s="6" customFormat="1" ht="27" customHeight="1">
      <c r="B227" s="22"/>
      <c r="C227" s="150" t="s">
        <v>290</v>
      </c>
      <c r="D227" s="150" t="s">
        <v>221</v>
      </c>
      <c r="E227" s="151" t="s">
        <v>291</v>
      </c>
      <c r="F227" s="226" t="s">
        <v>292</v>
      </c>
      <c r="G227" s="227"/>
      <c r="H227" s="227"/>
      <c r="I227" s="227"/>
      <c r="J227" s="152" t="s">
        <v>166</v>
      </c>
      <c r="K227" s="153">
        <v>55.027</v>
      </c>
      <c r="L227" s="228">
        <v>0</v>
      </c>
      <c r="M227" s="227"/>
      <c r="N227" s="229">
        <f>ROUND($L$227*$K$227,2)</f>
        <v>0</v>
      </c>
      <c r="O227" s="214"/>
      <c r="P227" s="214"/>
      <c r="Q227" s="214"/>
      <c r="R227" s="23"/>
      <c r="T227" s="130"/>
      <c r="U227" s="29" t="s">
        <v>44</v>
      </c>
      <c r="V227" s="131">
        <v>0</v>
      </c>
      <c r="W227" s="131">
        <f>$V$227*$K$227</f>
        <v>0</v>
      </c>
      <c r="X227" s="131">
        <v>0.0018</v>
      </c>
      <c r="Y227" s="131">
        <f>$X$227*$K$227</f>
        <v>0.0990486</v>
      </c>
      <c r="Z227" s="131">
        <v>0</v>
      </c>
      <c r="AA227" s="132">
        <f>$Z$227*$K$227</f>
        <v>0</v>
      </c>
      <c r="AR227" s="6" t="s">
        <v>201</v>
      </c>
      <c r="AT227" s="6" t="s">
        <v>221</v>
      </c>
      <c r="AU227" s="6" t="s">
        <v>103</v>
      </c>
      <c r="AY227" s="6" t="s">
        <v>162</v>
      </c>
      <c r="BE227" s="85">
        <f>IF($U$227="základní",$N$227,0)</f>
        <v>0</v>
      </c>
      <c r="BF227" s="85">
        <f>IF($U$227="snížená",$N$227,0)</f>
        <v>0</v>
      </c>
      <c r="BG227" s="85">
        <f>IF($U$227="zákl. přenesená",$N$227,0)</f>
        <v>0</v>
      </c>
      <c r="BH227" s="85">
        <f>IF($U$227="sníž. přenesená",$N$227,0)</f>
        <v>0</v>
      </c>
      <c r="BI227" s="85">
        <f>IF($U$227="nulová",$N$227,0)</f>
        <v>0</v>
      </c>
      <c r="BJ227" s="6" t="s">
        <v>22</v>
      </c>
      <c r="BK227" s="85">
        <f>ROUND($L$227*$K$227,2)</f>
        <v>0</v>
      </c>
      <c r="BL227" s="6" t="s">
        <v>167</v>
      </c>
    </row>
    <row r="228" spans="2:51" s="6" customFormat="1" ht="15.75" customHeight="1">
      <c r="B228" s="138"/>
      <c r="E228" s="139"/>
      <c r="F228" s="219" t="s">
        <v>293</v>
      </c>
      <c r="G228" s="220"/>
      <c r="H228" s="220"/>
      <c r="I228" s="220"/>
      <c r="K228" s="140">
        <v>53.948</v>
      </c>
      <c r="R228" s="141"/>
      <c r="T228" s="142"/>
      <c r="AA228" s="143"/>
      <c r="AT228" s="139" t="s">
        <v>169</v>
      </c>
      <c r="AU228" s="139" t="s">
        <v>103</v>
      </c>
      <c r="AV228" s="139" t="s">
        <v>103</v>
      </c>
      <c r="AW228" s="139" t="s">
        <v>113</v>
      </c>
      <c r="AX228" s="139" t="s">
        <v>22</v>
      </c>
      <c r="AY228" s="139" t="s">
        <v>162</v>
      </c>
    </row>
    <row r="229" spans="2:64" s="6" customFormat="1" ht="51" customHeight="1">
      <c r="B229" s="22"/>
      <c r="C229" s="126" t="s">
        <v>294</v>
      </c>
      <c r="D229" s="126" t="s">
        <v>163</v>
      </c>
      <c r="E229" s="127" t="s">
        <v>295</v>
      </c>
      <c r="F229" s="215" t="s">
        <v>296</v>
      </c>
      <c r="G229" s="214"/>
      <c r="H229" s="214"/>
      <c r="I229" s="214"/>
      <c r="J229" s="128" t="s">
        <v>166</v>
      </c>
      <c r="K229" s="129">
        <v>62.88</v>
      </c>
      <c r="L229" s="216">
        <v>0</v>
      </c>
      <c r="M229" s="214"/>
      <c r="N229" s="213">
        <f>ROUND($L$229*$K$229,2)</f>
        <v>0</v>
      </c>
      <c r="O229" s="214"/>
      <c r="P229" s="214"/>
      <c r="Q229" s="214"/>
      <c r="R229" s="23"/>
      <c r="T229" s="130"/>
      <c r="U229" s="29" t="s">
        <v>44</v>
      </c>
      <c r="V229" s="131">
        <v>0.039</v>
      </c>
      <c r="W229" s="131">
        <f>$V$229*$K$229</f>
        <v>2.4523200000000003</v>
      </c>
      <c r="X229" s="131">
        <v>0.00024</v>
      </c>
      <c r="Y229" s="131">
        <f>$X$229*$K$229</f>
        <v>0.0150912</v>
      </c>
      <c r="Z229" s="131">
        <v>0</v>
      </c>
      <c r="AA229" s="132">
        <f>$Z$229*$K$229</f>
        <v>0</v>
      </c>
      <c r="AR229" s="6" t="s">
        <v>167</v>
      </c>
      <c r="AT229" s="6" t="s">
        <v>163</v>
      </c>
      <c r="AU229" s="6" t="s">
        <v>103</v>
      </c>
      <c r="AY229" s="6" t="s">
        <v>162</v>
      </c>
      <c r="BE229" s="85">
        <f>IF($U$229="základní",$N$229,0)</f>
        <v>0</v>
      </c>
      <c r="BF229" s="85">
        <f>IF($U$229="snížená",$N$229,0)</f>
        <v>0</v>
      </c>
      <c r="BG229" s="85">
        <f>IF($U$229="zákl. přenesená",$N$229,0)</f>
        <v>0</v>
      </c>
      <c r="BH229" s="85">
        <f>IF($U$229="sníž. přenesená",$N$229,0)</f>
        <v>0</v>
      </c>
      <c r="BI229" s="85">
        <f>IF($U$229="nulová",$N$229,0)</f>
        <v>0</v>
      </c>
      <c r="BJ229" s="6" t="s">
        <v>22</v>
      </c>
      <c r="BK229" s="85">
        <f>ROUND($L$229*$K$229,2)</f>
        <v>0</v>
      </c>
      <c r="BL229" s="6" t="s">
        <v>167</v>
      </c>
    </row>
    <row r="230" spans="2:51" s="6" customFormat="1" ht="27" customHeight="1">
      <c r="B230" s="133"/>
      <c r="E230" s="134"/>
      <c r="F230" s="217" t="s">
        <v>297</v>
      </c>
      <c r="G230" s="218"/>
      <c r="H230" s="218"/>
      <c r="I230" s="218"/>
      <c r="K230" s="134"/>
      <c r="R230" s="135"/>
      <c r="T230" s="136"/>
      <c r="AA230" s="137"/>
      <c r="AT230" s="134" t="s">
        <v>169</v>
      </c>
      <c r="AU230" s="134" t="s">
        <v>103</v>
      </c>
      <c r="AV230" s="134" t="s">
        <v>22</v>
      </c>
      <c r="AW230" s="134" t="s">
        <v>113</v>
      </c>
      <c r="AX230" s="134" t="s">
        <v>79</v>
      </c>
      <c r="AY230" s="134" t="s">
        <v>162</v>
      </c>
    </row>
    <row r="231" spans="2:51" s="6" customFormat="1" ht="39" customHeight="1">
      <c r="B231" s="138"/>
      <c r="E231" s="139"/>
      <c r="F231" s="219" t="s">
        <v>298</v>
      </c>
      <c r="G231" s="220"/>
      <c r="H231" s="220"/>
      <c r="I231" s="220"/>
      <c r="K231" s="140">
        <v>25.019</v>
      </c>
      <c r="R231" s="141"/>
      <c r="T231" s="142"/>
      <c r="AA231" s="143"/>
      <c r="AT231" s="139" t="s">
        <v>169</v>
      </c>
      <c r="AU231" s="139" t="s">
        <v>103</v>
      </c>
      <c r="AV231" s="139" t="s">
        <v>103</v>
      </c>
      <c r="AW231" s="139" t="s">
        <v>113</v>
      </c>
      <c r="AX231" s="139" t="s">
        <v>79</v>
      </c>
      <c r="AY231" s="139" t="s">
        <v>162</v>
      </c>
    </row>
    <row r="232" spans="2:51" s="6" customFormat="1" ht="15.75" customHeight="1">
      <c r="B232" s="138"/>
      <c r="E232" s="139"/>
      <c r="F232" s="219" t="s">
        <v>299</v>
      </c>
      <c r="G232" s="220"/>
      <c r="H232" s="220"/>
      <c r="I232" s="220"/>
      <c r="K232" s="140">
        <v>8.823</v>
      </c>
      <c r="R232" s="141"/>
      <c r="T232" s="142"/>
      <c r="AA232" s="143"/>
      <c r="AT232" s="139" t="s">
        <v>169</v>
      </c>
      <c r="AU232" s="139" t="s">
        <v>103</v>
      </c>
      <c r="AV232" s="139" t="s">
        <v>103</v>
      </c>
      <c r="AW232" s="139" t="s">
        <v>113</v>
      </c>
      <c r="AX232" s="139" t="s">
        <v>79</v>
      </c>
      <c r="AY232" s="139" t="s">
        <v>162</v>
      </c>
    </row>
    <row r="233" spans="2:51" s="6" customFormat="1" ht="15.75" customHeight="1">
      <c r="B233" s="138"/>
      <c r="E233" s="139"/>
      <c r="F233" s="219" t="s">
        <v>300</v>
      </c>
      <c r="G233" s="220"/>
      <c r="H233" s="220"/>
      <c r="I233" s="220"/>
      <c r="K233" s="140">
        <v>3.596</v>
      </c>
      <c r="R233" s="141"/>
      <c r="T233" s="142"/>
      <c r="AA233" s="143"/>
      <c r="AT233" s="139" t="s">
        <v>169</v>
      </c>
      <c r="AU233" s="139" t="s">
        <v>103</v>
      </c>
      <c r="AV233" s="139" t="s">
        <v>103</v>
      </c>
      <c r="AW233" s="139" t="s">
        <v>113</v>
      </c>
      <c r="AX233" s="139" t="s">
        <v>79</v>
      </c>
      <c r="AY233" s="139" t="s">
        <v>162</v>
      </c>
    </row>
    <row r="234" spans="2:51" s="6" customFormat="1" ht="15.75" customHeight="1">
      <c r="B234" s="138"/>
      <c r="E234" s="139"/>
      <c r="F234" s="219" t="s">
        <v>301</v>
      </c>
      <c r="G234" s="220"/>
      <c r="H234" s="220"/>
      <c r="I234" s="220"/>
      <c r="K234" s="140">
        <v>30.66</v>
      </c>
      <c r="R234" s="141"/>
      <c r="T234" s="142"/>
      <c r="AA234" s="143"/>
      <c r="AT234" s="139" t="s">
        <v>169</v>
      </c>
      <c r="AU234" s="139" t="s">
        <v>103</v>
      </c>
      <c r="AV234" s="139" t="s">
        <v>103</v>
      </c>
      <c r="AW234" s="139" t="s">
        <v>113</v>
      </c>
      <c r="AX234" s="139" t="s">
        <v>79</v>
      </c>
      <c r="AY234" s="139" t="s">
        <v>162</v>
      </c>
    </row>
    <row r="235" spans="2:51" s="6" customFormat="1" ht="15.75" customHeight="1">
      <c r="B235" s="138"/>
      <c r="E235" s="139"/>
      <c r="F235" s="219" t="s">
        <v>302</v>
      </c>
      <c r="G235" s="220"/>
      <c r="H235" s="220"/>
      <c r="I235" s="220"/>
      <c r="K235" s="140">
        <v>-5.218</v>
      </c>
      <c r="R235" s="141"/>
      <c r="T235" s="142"/>
      <c r="AA235" s="143"/>
      <c r="AT235" s="139" t="s">
        <v>169</v>
      </c>
      <c r="AU235" s="139" t="s">
        <v>103</v>
      </c>
      <c r="AV235" s="139" t="s">
        <v>103</v>
      </c>
      <c r="AW235" s="139" t="s">
        <v>113</v>
      </c>
      <c r="AX235" s="139" t="s">
        <v>79</v>
      </c>
      <c r="AY235" s="139" t="s">
        <v>162</v>
      </c>
    </row>
    <row r="236" spans="2:51" s="6" customFormat="1" ht="15.75" customHeight="1">
      <c r="B236" s="144"/>
      <c r="E236" s="145"/>
      <c r="F236" s="224" t="s">
        <v>172</v>
      </c>
      <c r="G236" s="225"/>
      <c r="H236" s="225"/>
      <c r="I236" s="225"/>
      <c r="K236" s="146">
        <v>62.88</v>
      </c>
      <c r="R236" s="147"/>
      <c r="T236" s="148"/>
      <c r="AA236" s="149"/>
      <c r="AT236" s="145" t="s">
        <v>169</v>
      </c>
      <c r="AU236" s="145" t="s">
        <v>103</v>
      </c>
      <c r="AV236" s="145" t="s">
        <v>167</v>
      </c>
      <c r="AW236" s="145" t="s">
        <v>113</v>
      </c>
      <c r="AX236" s="145" t="s">
        <v>22</v>
      </c>
      <c r="AY236" s="145" t="s">
        <v>162</v>
      </c>
    </row>
    <row r="237" spans="2:63" s="116" customFormat="1" ht="30.75" customHeight="1">
      <c r="B237" s="117"/>
      <c r="D237" s="125" t="s">
        <v>120</v>
      </c>
      <c r="E237" s="125"/>
      <c r="F237" s="125"/>
      <c r="G237" s="125"/>
      <c r="H237" s="125"/>
      <c r="I237" s="125"/>
      <c r="J237" s="125"/>
      <c r="K237" s="125"/>
      <c r="L237" s="125"/>
      <c r="M237" s="125"/>
      <c r="N237" s="210">
        <f>$BK$237</f>
        <v>0</v>
      </c>
      <c r="O237" s="211"/>
      <c r="P237" s="211"/>
      <c r="Q237" s="211"/>
      <c r="R237" s="120"/>
      <c r="T237" s="121"/>
      <c r="W237" s="122">
        <f>SUM($W$238:$W$243)</f>
        <v>9.661000000000001</v>
      </c>
      <c r="Y237" s="122">
        <f>SUM($Y$238:$Y$243)</f>
        <v>0.82417</v>
      </c>
      <c r="AA237" s="123">
        <f>SUM($AA$238:$AA$243)</f>
        <v>0</v>
      </c>
      <c r="AR237" s="119" t="s">
        <v>22</v>
      </c>
      <c r="AT237" s="119" t="s">
        <v>78</v>
      </c>
      <c r="AU237" s="119" t="s">
        <v>22</v>
      </c>
      <c r="AY237" s="119" t="s">
        <v>162</v>
      </c>
      <c r="BK237" s="124">
        <f>SUM($BK$238:$BK$243)</f>
        <v>0</v>
      </c>
    </row>
    <row r="238" spans="2:64" s="6" customFormat="1" ht="27" customHeight="1">
      <c r="B238" s="22"/>
      <c r="C238" s="126" t="s">
        <v>303</v>
      </c>
      <c r="D238" s="126" t="s">
        <v>163</v>
      </c>
      <c r="E238" s="127" t="s">
        <v>304</v>
      </c>
      <c r="F238" s="215" t="s">
        <v>305</v>
      </c>
      <c r="G238" s="214"/>
      <c r="H238" s="214"/>
      <c r="I238" s="214"/>
      <c r="J238" s="128" t="s">
        <v>306</v>
      </c>
      <c r="K238" s="129">
        <v>8</v>
      </c>
      <c r="L238" s="216">
        <v>0</v>
      </c>
      <c r="M238" s="214"/>
      <c r="N238" s="213">
        <f>ROUND($L$238*$K$238,2)</f>
        <v>0</v>
      </c>
      <c r="O238" s="214"/>
      <c r="P238" s="214"/>
      <c r="Q238" s="214"/>
      <c r="R238" s="23"/>
      <c r="T238" s="130"/>
      <c r="U238" s="29" t="s">
        <v>44</v>
      </c>
      <c r="V238" s="131">
        <v>0.5</v>
      </c>
      <c r="W238" s="131">
        <f>$V$238*$K$238</f>
        <v>4</v>
      </c>
      <c r="X238" s="131">
        <v>0.06387</v>
      </c>
      <c r="Y238" s="131">
        <f>$X$238*$K$238</f>
        <v>0.51096</v>
      </c>
      <c r="Z238" s="131">
        <v>0</v>
      </c>
      <c r="AA238" s="132">
        <f>$Z$238*$K$238</f>
        <v>0</v>
      </c>
      <c r="AR238" s="6" t="s">
        <v>167</v>
      </c>
      <c r="AT238" s="6" t="s">
        <v>163</v>
      </c>
      <c r="AU238" s="6" t="s">
        <v>103</v>
      </c>
      <c r="AY238" s="6" t="s">
        <v>162</v>
      </c>
      <c r="BE238" s="85">
        <f>IF($U$238="základní",$N$238,0)</f>
        <v>0</v>
      </c>
      <c r="BF238" s="85">
        <f>IF($U$238="snížená",$N$238,0)</f>
        <v>0</v>
      </c>
      <c r="BG238" s="85">
        <f>IF($U$238="zákl. přenesená",$N$238,0)</f>
        <v>0</v>
      </c>
      <c r="BH238" s="85">
        <f>IF($U$238="sníž. přenesená",$N$238,0)</f>
        <v>0</v>
      </c>
      <c r="BI238" s="85">
        <f>IF($U$238="nulová",$N$238,0)</f>
        <v>0</v>
      </c>
      <c r="BJ238" s="6" t="s">
        <v>22</v>
      </c>
      <c r="BK238" s="85">
        <f>ROUND($L$238*$K$238,2)</f>
        <v>0</v>
      </c>
      <c r="BL238" s="6" t="s">
        <v>167</v>
      </c>
    </row>
    <row r="239" spans="2:51" s="6" customFormat="1" ht="15.75" customHeight="1">
      <c r="B239" s="138"/>
      <c r="E239" s="139"/>
      <c r="F239" s="219" t="s">
        <v>307</v>
      </c>
      <c r="G239" s="220"/>
      <c r="H239" s="220"/>
      <c r="I239" s="220"/>
      <c r="K239" s="140">
        <v>8</v>
      </c>
      <c r="R239" s="141"/>
      <c r="T239" s="142"/>
      <c r="AA239" s="143"/>
      <c r="AT239" s="139" t="s">
        <v>169</v>
      </c>
      <c r="AU239" s="139" t="s">
        <v>103</v>
      </c>
      <c r="AV239" s="139" t="s">
        <v>103</v>
      </c>
      <c r="AW239" s="139" t="s">
        <v>113</v>
      </c>
      <c r="AX239" s="139" t="s">
        <v>22</v>
      </c>
      <c r="AY239" s="139" t="s">
        <v>162</v>
      </c>
    </row>
    <row r="240" spans="2:64" s="6" customFormat="1" ht="39" customHeight="1">
      <c r="B240" s="22"/>
      <c r="C240" s="126" t="s">
        <v>308</v>
      </c>
      <c r="D240" s="126" t="s">
        <v>163</v>
      </c>
      <c r="E240" s="127" t="s">
        <v>309</v>
      </c>
      <c r="F240" s="215" t="s">
        <v>310</v>
      </c>
      <c r="G240" s="214"/>
      <c r="H240" s="214"/>
      <c r="I240" s="214"/>
      <c r="J240" s="128" t="s">
        <v>306</v>
      </c>
      <c r="K240" s="129">
        <v>8</v>
      </c>
      <c r="L240" s="216">
        <v>0</v>
      </c>
      <c r="M240" s="214"/>
      <c r="N240" s="213">
        <f>ROUND($L$240*$K$240,2)</f>
        <v>0</v>
      </c>
      <c r="O240" s="214"/>
      <c r="P240" s="214"/>
      <c r="Q240" s="214"/>
      <c r="R240" s="23"/>
      <c r="T240" s="130"/>
      <c r="U240" s="29" t="s">
        <v>44</v>
      </c>
      <c r="V240" s="131">
        <v>0.166</v>
      </c>
      <c r="W240" s="131">
        <f>$V$240*$K$240</f>
        <v>1.328</v>
      </c>
      <c r="X240" s="131">
        <v>0.0062</v>
      </c>
      <c r="Y240" s="131">
        <f>$X$240*$K$240</f>
        <v>0.0496</v>
      </c>
      <c r="Z240" s="131">
        <v>0</v>
      </c>
      <c r="AA240" s="132">
        <f>$Z$240*$K$240</f>
        <v>0</v>
      </c>
      <c r="AR240" s="6" t="s">
        <v>167</v>
      </c>
      <c r="AT240" s="6" t="s">
        <v>163</v>
      </c>
      <c r="AU240" s="6" t="s">
        <v>103</v>
      </c>
      <c r="AY240" s="6" t="s">
        <v>162</v>
      </c>
      <c r="BE240" s="85">
        <f>IF($U$240="základní",$N$240,0)</f>
        <v>0</v>
      </c>
      <c r="BF240" s="85">
        <f>IF($U$240="snížená",$N$240,0)</f>
        <v>0</v>
      </c>
      <c r="BG240" s="85">
        <f>IF($U$240="zákl. přenesená",$N$240,0)</f>
        <v>0</v>
      </c>
      <c r="BH240" s="85">
        <f>IF($U$240="sníž. přenesená",$N$240,0)</f>
        <v>0</v>
      </c>
      <c r="BI240" s="85">
        <f>IF($U$240="nulová",$N$240,0)</f>
        <v>0</v>
      </c>
      <c r="BJ240" s="6" t="s">
        <v>22</v>
      </c>
      <c r="BK240" s="85">
        <f>ROUND($L$240*$K$240,2)</f>
        <v>0</v>
      </c>
      <c r="BL240" s="6" t="s">
        <v>167</v>
      </c>
    </row>
    <row r="241" spans="2:64" s="6" customFormat="1" ht="27" customHeight="1">
      <c r="B241" s="22"/>
      <c r="C241" s="126" t="s">
        <v>311</v>
      </c>
      <c r="D241" s="126" t="s">
        <v>163</v>
      </c>
      <c r="E241" s="127" t="s">
        <v>312</v>
      </c>
      <c r="F241" s="215" t="s">
        <v>313</v>
      </c>
      <c r="G241" s="214"/>
      <c r="H241" s="214"/>
      <c r="I241" s="214"/>
      <c r="J241" s="128" t="s">
        <v>306</v>
      </c>
      <c r="K241" s="129">
        <v>8</v>
      </c>
      <c r="L241" s="216">
        <v>0</v>
      </c>
      <c r="M241" s="214"/>
      <c r="N241" s="213">
        <f>ROUND($L$241*$K$241,2)</f>
        <v>0</v>
      </c>
      <c r="O241" s="214"/>
      <c r="P241" s="214"/>
      <c r="Q241" s="214"/>
      <c r="R241" s="23"/>
      <c r="T241" s="130"/>
      <c r="U241" s="29" t="s">
        <v>44</v>
      </c>
      <c r="V241" s="131">
        <v>0.167</v>
      </c>
      <c r="W241" s="131">
        <f>$V$241*$K$241</f>
        <v>1.336</v>
      </c>
      <c r="X241" s="131">
        <v>0</v>
      </c>
      <c r="Y241" s="131">
        <f>$X$241*$K$241</f>
        <v>0</v>
      </c>
      <c r="Z241" s="131">
        <v>0</v>
      </c>
      <c r="AA241" s="132">
        <f>$Z$241*$K$241</f>
        <v>0</v>
      </c>
      <c r="AR241" s="6" t="s">
        <v>167</v>
      </c>
      <c r="AT241" s="6" t="s">
        <v>163</v>
      </c>
      <c r="AU241" s="6" t="s">
        <v>103</v>
      </c>
      <c r="AY241" s="6" t="s">
        <v>162</v>
      </c>
      <c r="BE241" s="85">
        <f>IF($U$241="základní",$N$241,0)</f>
        <v>0</v>
      </c>
      <c r="BF241" s="85">
        <f>IF($U$241="snížená",$N$241,0)</f>
        <v>0</v>
      </c>
      <c r="BG241" s="85">
        <f>IF($U$241="zákl. přenesená",$N$241,0)</f>
        <v>0</v>
      </c>
      <c r="BH241" s="85">
        <f>IF($U$241="sníž. přenesená",$N$241,0)</f>
        <v>0</v>
      </c>
      <c r="BI241" s="85">
        <f>IF($U$241="nulová",$N$241,0)</f>
        <v>0</v>
      </c>
      <c r="BJ241" s="6" t="s">
        <v>22</v>
      </c>
      <c r="BK241" s="85">
        <f>ROUND($L$241*$K$241,2)</f>
        <v>0</v>
      </c>
      <c r="BL241" s="6" t="s">
        <v>167</v>
      </c>
    </row>
    <row r="242" spans="2:64" s="6" customFormat="1" ht="27" customHeight="1">
      <c r="B242" s="22"/>
      <c r="C242" s="126" t="s">
        <v>314</v>
      </c>
      <c r="D242" s="126" t="s">
        <v>163</v>
      </c>
      <c r="E242" s="127" t="s">
        <v>315</v>
      </c>
      <c r="F242" s="215" t="s">
        <v>316</v>
      </c>
      <c r="G242" s="214"/>
      <c r="H242" s="214"/>
      <c r="I242" s="214"/>
      <c r="J242" s="128" t="s">
        <v>306</v>
      </c>
      <c r="K242" s="129">
        <v>8</v>
      </c>
      <c r="L242" s="216">
        <v>0</v>
      </c>
      <c r="M242" s="214"/>
      <c r="N242" s="213">
        <f>ROUND($L$242*$K$242,2)</f>
        <v>0</v>
      </c>
      <c r="O242" s="214"/>
      <c r="P242" s="214"/>
      <c r="Q242" s="214"/>
      <c r="R242" s="23"/>
      <c r="T242" s="130"/>
      <c r="U242" s="29" t="s">
        <v>44</v>
      </c>
      <c r="V242" s="131">
        <v>0.333</v>
      </c>
      <c r="W242" s="131">
        <f>$V$242*$K$242</f>
        <v>2.664</v>
      </c>
      <c r="X242" s="131">
        <v>0.02929</v>
      </c>
      <c r="Y242" s="131">
        <f>$X$242*$K$242</f>
        <v>0.23432</v>
      </c>
      <c r="Z242" s="131">
        <v>0</v>
      </c>
      <c r="AA242" s="132">
        <f>$Z$242*$K$242</f>
        <v>0</v>
      </c>
      <c r="AR242" s="6" t="s">
        <v>167</v>
      </c>
      <c r="AT242" s="6" t="s">
        <v>163</v>
      </c>
      <c r="AU242" s="6" t="s">
        <v>103</v>
      </c>
      <c r="AY242" s="6" t="s">
        <v>162</v>
      </c>
      <c r="BE242" s="85">
        <f>IF($U$242="základní",$N$242,0)</f>
        <v>0</v>
      </c>
      <c r="BF242" s="85">
        <f>IF($U$242="snížená",$N$242,0)</f>
        <v>0</v>
      </c>
      <c r="BG242" s="85">
        <f>IF($U$242="zákl. přenesená",$N$242,0)</f>
        <v>0</v>
      </c>
      <c r="BH242" s="85">
        <f>IF($U$242="sníž. přenesená",$N$242,0)</f>
        <v>0</v>
      </c>
      <c r="BI242" s="85">
        <f>IF($U$242="nulová",$N$242,0)</f>
        <v>0</v>
      </c>
      <c r="BJ242" s="6" t="s">
        <v>22</v>
      </c>
      <c r="BK242" s="85">
        <f>ROUND($L$242*$K$242,2)</f>
        <v>0</v>
      </c>
      <c r="BL242" s="6" t="s">
        <v>167</v>
      </c>
    </row>
    <row r="243" spans="2:64" s="6" customFormat="1" ht="27" customHeight="1">
      <c r="B243" s="22"/>
      <c r="C243" s="126" t="s">
        <v>317</v>
      </c>
      <c r="D243" s="126" t="s">
        <v>163</v>
      </c>
      <c r="E243" s="127" t="s">
        <v>318</v>
      </c>
      <c r="F243" s="215" t="s">
        <v>319</v>
      </c>
      <c r="G243" s="214"/>
      <c r="H243" s="214"/>
      <c r="I243" s="214"/>
      <c r="J243" s="128" t="s">
        <v>320</v>
      </c>
      <c r="K243" s="129">
        <v>1</v>
      </c>
      <c r="L243" s="216">
        <v>0</v>
      </c>
      <c r="M243" s="214"/>
      <c r="N243" s="213">
        <f>ROUND($L$243*$K$243,2)</f>
        <v>0</v>
      </c>
      <c r="O243" s="214"/>
      <c r="P243" s="214"/>
      <c r="Q243" s="214"/>
      <c r="R243" s="23"/>
      <c r="T243" s="130"/>
      <c r="U243" s="29" t="s">
        <v>44</v>
      </c>
      <c r="V243" s="131">
        <v>0.333</v>
      </c>
      <c r="W243" s="131">
        <f>$V$243*$K$243</f>
        <v>0.333</v>
      </c>
      <c r="X243" s="131">
        <v>0.02929</v>
      </c>
      <c r="Y243" s="131">
        <f>$X$243*$K$243</f>
        <v>0.02929</v>
      </c>
      <c r="Z243" s="131">
        <v>0</v>
      </c>
      <c r="AA243" s="132">
        <f>$Z$243*$K$243</f>
        <v>0</v>
      </c>
      <c r="AR243" s="6" t="s">
        <v>167</v>
      </c>
      <c r="AT243" s="6" t="s">
        <v>163</v>
      </c>
      <c r="AU243" s="6" t="s">
        <v>103</v>
      </c>
      <c r="AY243" s="6" t="s">
        <v>162</v>
      </c>
      <c r="BE243" s="85">
        <f>IF($U$243="základní",$N$243,0)</f>
        <v>0</v>
      </c>
      <c r="BF243" s="85">
        <f>IF($U$243="snížená",$N$243,0)</f>
        <v>0</v>
      </c>
      <c r="BG243" s="85">
        <f>IF($U$243="zákl. přenesená",$N$243,0)</f>
        <v>0</v>
      </c>
      <c r="BH243" s="85">
        <f>IF($U$243="sníž. přenesená",$N$243,0)</f>
        <v>0</v>
      </c>
      <c r="BI243" s="85">
        <f>IF($U$243="nulová",$N$243,0)</f>
        <v>0</v>
      </c>
      <c r="BJ243" s="6" t="s">
        <v>22</v>
      </c>
      <c r="BK243" s="85">
        <f>ROUND($L$243*$K$243,2)</f>
        <v>0</v>
      </c>
      <c r="BL243" s="6" t="s">
        <v>167</v>
      </c>
    </row>
    <row r="244" spans="2:63" s="116" customFormat="1" ht="30.75" customHeight="1">
      <c r="B244" s="117"/>
      <c r="D244" s="125" t="s">
        <v>121</v>
      </c>
      <c r="E244" s="125"/>
      <c r="F244" s="125"/>
      <c r="G244" s="125"/>
      <c r="H244" s="125"/>
      <c r="I244" s="125"/>
      <c r="J244" s="125"/>
      <c r="K244" s="125"/>
      <c r="L244" s="125"/>
      <c r="M244" s="125"/>
      <c r="N244" s="210">
        <f>$BK$244</f>
        <v>0</v>
      </c>
      <c r="O244" s="211"/>
      <c r="P244" s="211"/>
      <c r="Q244" s="211"/>
      <c r="R244" s="120"/>
      <c r="T244" s="121"/>
      <c r="W244" s="122">
        <f>$W$245+SUM($W$246:$W$304)</f>
        <v>205.45359600000003</v>
      </c>
      <c r="Y244" s="122">
        <f>$Y$245+SUM($Y$246:$Y$304)</f>
        <v>15.18680732</v>
      </c>
      <c r="AA244" s="123">
        <f>$AA$245+SUM($AA$246:$AA$304)</f>
        <v>7.026192</v>
      </c>
      <c r="AR244" s="119" t="s">
        <v>22</v>
      </c>
      <c r="AT244" s="119" t="s">
        <v>78</v>
      </c>
      <c r="AU244" s="119" t="s">
        <v>22</v>
      </c>
      <c r="AY244" s="119" t="s">
        <v>162</v>
      </c>
      <c r="BK244" s="124">
        <f>$BK$245+SUM($BK$246:$BK$304)</f>
        <v>0</v>
      </c>
    </row>
    <row r="245" spans="2:64" s="6" customFormat="1" ht="39" customHeight="1">
      <c r="B245" s="22"/>
      <c r="C245" s="126" t="s">
        <v>321</v>
      </c>
      <c r="D245" s="126" t="s">
        <v>163</v>
      </c>
      <c r="E245" s="127" t="s">
        <v>322</v>
      </c>
      <c r="F245" s="215" t="s">
        <v>323</v>
      </c>
      <c r="G245" s="214"/>
      <c r="H245" s="214"/>
      <c r="I245" s="214"/>
      <c r="J245" s="128" t="s">
        <v>175</v>
      </c>
      <c r="K245" s="129">
        <v>13.698</v>
      </c>
      <c r="L245" s="216">
        <v>0</v>
      </c>
      <c r="M245" s="214"/>
      <c r="N245" s="213">
        <f>ROUND($L$245*$K$245,2)</f>
        <v>0</v>
      </c>
      <c r="O245" s="214"/>
      <c r="P245" s="214"/>
      <c r="Q245" s="214"/>
      <c r="R245" s="23"/>
      <c r="T245" s="130"/>
      <c r="U245" s="29" t="s">
        <v>44</v>
      </c>
      <c r="V245" s="131">
        <v>0.268</v>
      </c>
      <c r="W245" s="131">
        <f>$V$245*$K$245</f>
        <v>3.6710640000000003</v>
      </c>
      <c r="X245" s="131">
        <v>0.1554</v>
      </c>
      <c r="Y245" s="131">
        <f>$X$245*$K$245</f>
        <v>2.1286692</v>
      </c>
      <c r="Z245" s="131">
        <v>0</v>
      </c>
      <c r="AA245" s="132">
        <f>$Z$245*$K$245</f>
        <v>0</v>
      </c>
      <c r="AR245" s="6" t="s">
        <v>167</v>
      </c>
      <c r="AT245" s="6" t="s">
        <v>163</v>
      </c>
      <c r="AU245" s="6" t="s">
        <v>103</v>
      </c>
      <c r="AY245" s="6" t="s">
        <v>162</v>
      </c>
      <c r="BE245" s="85">
        <f>IF($U$245="základní",$N$245,0)</f>
        <v>0</v>
      </c>
      <c r="BF245" s="85">
        <f>IF($U$245="snížená",$N$245,0)</f>
        <v>0</v>
      </c>
      <c r="BG245" s="85">
        <f>IF($U$245="zákl. přenesená",$N$245,0)</f>
        <v>0</v>
      </c>
      <c r="BH245" s="85">
        <f>IF($U$245="sníž. přenesená",$N$245,0)</f>
        <v>0</v>
      </c>
      <c r="BI245" s="85">
        <f>IF($U$245="nulová",$N$245,0)</f>
        <v>0</v>
      </c>
      <c r="BJ245" s="6" t="s">
        <v>22</v>
      </c>
      <c r="BK245" s="85">
        <f>ROUND($L$245*$K$245,2)</f>
        <v>0</v>
      </c>
      <c r="BL245" s="6" t="s">
        <v>167</v>
      </c>
    </row>
    <row r="246" spans="2:51" s="6" customFormat="1" ht="15.75" customHeight="1">
      <c r="B246" s="138"/>
      <c r="E246" s="139"/>
      <c r="F246" s="219" t="s">
        <v>324</v>
      </c>
      <c r="G246" s="220"/>
      <c r="H246" s="220"/>
      <c r="I246" s="220"/>
      <c r="K246" s="140">
        <v>13.698</v>
      </c>
      <c r="R246" s="141"/>
      <c r="T246" s="142"/>
      <c r="AA246" s="143"/>
      <c r="AT246" s="139" t="s">
        <v>169</v>
      </c>
      <c r="AU246" s="139" t="s">
        <v>103</v>
      </c>
      <c r="AV246" s="139" t="s">
        <v>103</v>
      </c>
      <c r="AW246" s="139" t="s">
        <v>113</v>
      </c>
      <c r="AX246" s="139" t="s">
        <v>22</v>
      </c>
      <c r="AY246" s="139" t="s">
        <v>162</v>
      </c>
    </row>
    <row r="247" spans="2:64" s="6" customFormat="1" ht="27" customHeight="1">
      <c r="B247" s="22"/>
      <c r="C247" s="150" t="s">
        <v>325</v>
      </c>
      <c r="D247" s="150" t="s">
        <v>221</v>
      </c>
      <c r="E247" s="151" t="s">
        <v>326</v>
      </c>
      <c r="F247" s="226" t="s">
        <v>327</v>
      </c>
      <c r="G247" s="227"/>
      <c r="H247" s="227"/>
      <c r="I247" s="227"/>
      <c r="J247" s="152" t="s">
        <v>306</v>
      </c>
      <c r="K247" s="153">
        <v>2</v>
      </c>
      <c r="L247" s="228">
        <v>0</v>
      </c>
      <c r="M247" s="227"/>
      <c r="N247" s="229">
        <f>ROUND($L$247*$K$247,2)</f>
        <v>0</v>
      </c>
      <c r="O247" s="214"/>
      <c r="P247" s="214"/>
      <c r="Q247" s="214"/>
      <c r="R247" s="23"/>
      <c r="T247" s="130"/>
      <c r="U247" s="29" t="s">
        <v>44</v>
      </c>
      <c r="V247" s="131">
        <v>0</v>
      </c>
      <c r="W247" s="131">
        <f>$V$247*$K$247</f>
        <v>0</v>
      </c>
      <c r="X247" s="131">
        <v>0.01</v>
      </c>
      <c r="Y247" s="131">
        <f>$X$247*$K$247</f>
        <v>0.02</v>
      </c>
      <c r="Z247" s="131">
        <v>0</v>
      </c>
      <c r="AA247" s="132">
        <f>$Z$247*$K$247</f>
        <v>0</v>
      </c>
      <c r="AR247" s="6" t="s">
        <v>201</v>
      </c>
      <c r="AT247" s="6" t="s">
        <v>221</v>
      </c>
      <c r="AU247" s="6" t="s">
        <v>103</v>
      </c>
      <c r="AY247" s="6" t="s">
        <v>162</v>
      </c>
      <c r="BE247" s="85">
        <f>IF($U$247="základní",$N$247,0)</f>
        <v>0</v>
      </c>
      <c r="BF247" s="85">
        <f>IF($U$247="snížená",$N$247,0)</f>
        <v>0</v>
      </c>
      <c r="BG247" s="85">
        <f>IF($U$247="zákl. přenesená",$N$247,0)</f>
        <v>0</v>
      </c>
      <c r="BH247" s="85">
        <f>IF($U$247="sníž. přenesená",$N$247,0)</f>
        <v>0</v>
      </c>
      <c r="BI247" s="85">
        <f>IF($U$247="nulová",$N$247,0)</f>
        <v>0</v>
      </c>
      <c r="BJ247" s="6" t="s">
        <v>22</v>
      </c>
      <c r="BK247" s="85">
        <f>ROUND($L$247*$K$247,2)</f>
        <v>0</v>
      </c>
      <c r="BL247" s="6" t="s">
        <v>167</v>
      </c>
    </row>
    <row r="248" spans="2:51" s="6" customFormat="1" ht="27" customHeight="1">
      <c r="B248" s="138"/>
      <c r="E248" s="139"/>
      <c r="F248" s="219" t="s">
        <v>328</v>
      </c>
      <c r="G248" s="220"/>
      <c r="H248" s="220"/>
      <c r="I248" s="220"/>
      <c r="K248" s="140">
        <v>2</v>
      </c>
      <c r="R248" s="141"/>
      <c r="T248" s="142"/>
      <c r="AA248" s="143"/>
      <c r="AT248" s="139" t="s">
        <v>169</v>
      </c>
      <c r="AU248" s="139" t="s">
        <v>103</v>
      </c>
      <c r="AV248" s="139" t="s">
        <v>103</v>
      </c>
      <c r="AW248" s="139" t="s">
        <v>113</v>
      </c>
      <c r="AX248" s="139" t="s">
        <v>22</v>
      </c>
      <c r="AY248" s="139" t="s">
        <v>162</v>
      </c>
    </row>
    <row r="249" spans="2:64" s="6" customFormat="1" ht="39" customHeight="1">
      <c r="B249" s="22"/>
      <c r="C249" s="126" t="s">
        <v>329</v>
      </c>
      <c r="D249" s="126" t="s">
        <v>163</v>
      </c>
      <c r="E249" s="127" t="s">
        <v>330</v>
      </c>
      <c r="F249" s="215" t="s">
        <v>331</v>
      </c>
      <c r="G249" s="214"/>
      <c r="H249" s="214"/>
      <c r="I249" s="214"/>
      <c r="J249" s="128" t="s">
        <v>175</v>
      </c>
      <c r="K249" s="129">
        <v>22</v>
      </c>
      <c r="L249" s="216">
        <v>0</v>
      </c>
      <c r="M249" s="214"/>
      <c r="N249" s="213">
        <f>ROUND($L$249*$K$249,2)</f>
        <v>0</v>
      </c>
      <c r="O249" s="214"/>
      <c r="P249" s="214"/>
      <c r="Q249" s="214"/>
      <c r="R249" s="23"/>
      <c r="T249" s="130"/>
      <c r="U249" s="29" t="s">
        <v>44</v>
      </c>
      <c r="V249" s="131">
        <v>0.778</v>
      </c>
      <c r="W249" s="131">
        <f>$V$249*$K$249</f>
        <v>17.116</v>
      </c>
      <c r="X249" s="131">
        <v>0.59184</v>
      </c>
      <c r="Y249" s="131">
        <f>$X$249*$K$249</f>
        <v>13.020480000000001</v>
      </c>
      <c r="Z249" s="131">
        <v>0</v>
      </c>
      <c r="AA249" s="132">
        <f>$Z$249*$K$249</f>
        <v>0</v>
      </c>
      <c r="AR249" s="6" t="s">
        <v>167</v>
      </c>
      <c r="AT249" s="6" t="s">
        <v>163</v>
      </c>
      <c r="AU249" s="6" t="s">
        <v>103</v>
      </c>
      <c r="AY249" s="6" t="s">
        <v>162</v>
      </c>
      <c r="BE249" s="85">
        <f>IF($U$249="základní",$N$249,0)</f>
        <v>0</v>
      </c>
      <c r="BF249" s="85">
        <f>IF($U$249="snížená",$N$249,0)</f>
        <v>0</v>
      </c>
      <c r="BG249" s="85">
        <f>IF($U$249="zákl. přenesená",$N$249,0)</f>
        <v>0</v>
      </c>
      <c r="BH249" s="85">
        <f>IF($U$249="sníž. přenesená",$N$249,0)</f>
        <v>0</v>
      </c>
      <c r="BI249" s="85">
        <f>IF($U$249="nulová",$N$249,0)</f>
        <v>0</v>
      </c>
      <c r="BJ249" s="6" t="s">
        <v>22</v>
      </c>
      <c r="BK249" s="85">
        <f>ROUND($L$249*$K$249,2)</f>
        <v>0</v>
      </c>
      <c r="BL249" s="6" t="s">
        <v>167</v>
      </c>
    </row>
    <row r="250" spans="2:51" s="6" customFormat="1" ht="27" customHeight="1">
      <c r="B250" s="138"/>
      <c r="E250" s="139"/>
      <c r="F250" s="219" t="s">
        <v>332</v>
      </c>
      <c r="G250" s="220"/>
      <c r="H250" s="220"/>
      <c r="I250" s="220"/>
      <c r="K250" s="140">
        <v>22</v>
      </c>
      <c r="R250" s="141"/>
      <c r="T250" s="142"/>
      <c r="AA250" s="143"/>
      <c r="AT250" s="139" t="s">
        <v>169</v>
      </c>
      <c r="AU250" s="139" t="s">
        <v>103</v>
      </c>
      <c r="AV250" s="139" t="s">
        <v>103</v>
      </c>
      <c r="AW250" s="139" t="s">
        <v>113</v>
      </c>
      <c r="AX250" s="139" t="s">
        <v>22</v>
      </c>
      <c r="AY250" s="139" t="s">
        <v>162</v>
      </c>
    </row>
    <row r="251" spans="2:64" s="6" customFormat="1" ht="27" customHeight="1">
      <c r="B251" s="22"/>
      <c r="C251" s="126" t="s">
        <v>333</v>
      </c>
      <c r="D251" s="126" t="s">
        <v>163</v>
      </c>
      <c r="E251" s="127" t="s">
        <v>334</v>
      </c>
      <c r="F251" s="215" t="s">
        <v>335</v>
      </c>
      <c r="G251" s="214"/>
      <c r="H251" s="214"/>
      <c r="I251" s="214"/>
      <c r="J251" s="128" t="s">
        <v>166</v>
      </c>
      <c r="K251" s="129">
        <v>126.528</v>
      </c>
      <c r="L251" s="216">
        <v>0</v>
      </c>
      <c r="M251" s="214"/>
      <c r="N251" s="213">
        <f>ROUND($L$251*$K$251,2)</f>
        <v>0</v>
      </c>
      <c r="O251" s="214"/>
      <c r="P251" s="214"/>
      <c r="Q251" s="214"/>
      <c r="R251" s="23"/>
      <c r="T251" s="130"/>
      <c r="U251" s="29" t="s">
        <v>44</v>
      </c>
      <c r="V251" s="131">
        <v>0.308</v>
      </c>
      <c r="W251" s="131">
        <f>$V$251*$K$251</f>
        <v>38.970624</v>
      </c>
      <c r="X251" s="131">
        <v>4E-05</v>
      </c>
      <c r="Y251" s="131">
        <f>$X$251*$K$251</f>
        <v>0.0050611200000000005</v>
      </c>
      <c r="Z251" s="131">
        <v>0</v>
      </c>
      <c r="AA251" s="132">
        <f>$Z$251*$K$251</f>
        <v>0</v>
      </c>
      <c r="AR251" s="6" t="s">
        <v>167</v>
      </c>
      <c r="AT251" s="6" t="s">
        <v>163</v>
      </c>
      <c r="AU251" s="6" t="s">
        <v>103</v>
      </c>
      <c r="AY251" s="6" t="s">
        <v>162</v>
      </c>
      <c r="BE251" s="85">
        <f>IF($U$251="základní",$N$251,0)</f>
        <v>0</v>
      </c>
      <c r="BF251" s="85">
        <f>IF($U$251="snížená",$N$251,0)</f>
        <v>0</v>
      </c>
      <c r="BG251" s="85">
        <f>IF($U$251="zákl. přenesená",$N$251,0)</f>
        <v>0</v>
      </c>
      <c r="BH251" s="85">
        <f>IF($U$251="sníž. přenesená",$N$251,0)</f>
        <v>0</v>
      </c>
      <c r="BI251" s="85">
        <f>IF($U$251="nulová",$N$251,0)</f>
        <v>0</v>
      </c>
      <c r="BJ251" s="6" t="s">
        <v>22</v>
      </c>
      <c r="BK251" s="85">
        <f>ROUND($L$251*$K$251,2)</f>
        <v>0</v>
      </c>
      <c r="BL251" s="6" t="s">
        <v>167</v>
      </c>
    </row>
    <row r="252" spans="2:51" s="6" customFormat="1" ht="15.75" customHeight="1">
      <c r="B252" s="133"/>
      <c r="E252" s="134"/>
      <c r="F252" s="217" t="s">
        <v>336</v>
      </c>
      <c r="G252" s="218"/>
      <c r="H252" s="218"/>
      <c r="I252" s="218"/>
      <c r="K252" s="134"/>
      <c r="R252" s="135"/>
      <c r="T252" s="136"/>
      <c r="AA252" s="137"/>
      <c r="AT252" s="134" t="s">
        <v>169</v>
      </c>
      <c r="AU252" s="134" t="s">
        <v>103</v>
      </c>
      <c r="AV252" s="134" t="s">
        <v>22</v>
      </c>
      <c r="AW252" s="134" t="s">
        <v>113</v>
      </c>
      <c r="AX252" s="134" t="s">
        <v>79</v>
      </c>
      <c r="AY252" s="134" t="s">
        <v>162</v>
      </c>
    </row>
    <row r="253" spans="2:51" s="6" customFormat="1" ht="15.75" customHeight="1">
      <c r="B253" s="138"/>
      <c r="E253" s="139"/>
      <c r="F253" s="219" t="s">
        <v>337</v>
      </c>
      <c r="G253" s="220"/>
      <c r="H253" s="220"/>
      <c r="I253" s="220"/>
      <c r="K253" s="140">
        <v>126.528</v>
      </c>
      <c r="R253" s="141"/>
      <c r="T253" s="142"/>
      <c r="AA253" s="143"/>
      <c r="AT253" s="139" t="s">
        <v>169</v>
      </c>
      <c r="AU253" s="139" t="s">
        <v>103</v>
      </c>
      <c r="AV253" s="139" t="s">
        <v>103</v>
      </c>
      <c r="AW253" s="139" t="s">
        <v>113</v>
      </c>
      <c r="AX253" s="139" t="s">
        <v>22</v>
      </c>
      <c r="AY253" s="139" t="s">
        <v>162</v>
      </c>
    </row>
    <row r="254" spans="2:64" s="6" customFormat="1" ht="27" customHeight="1">
      <c r="B254" s="22"/>
      <c r="C254" s="126" t="s">
        <v>338</v>
      </c>
      <c r="D254" s="126" t="s">
        <v>163</v>
      </c>
      <c r="E254" s="127" t="s">
        <v>339</v>
      </c>
      <c r="F254" s="215" t="s">
        <v>340</v>
      </c>
      <c r="G254" s="214"/>
      <c r="H254" s="214"/>
      <c r="I254" s="214"/>
      <c r="J254" s="128" t="s">
        <v>320</v>
      </c>
      <c r="K254" s="129">
        <v>1</v>
      </c>
      <c r="L254" s="216">
        <v>0</v>
      </c>
      <c r="M254" s="214"/>
      <c r="N254" s="213">
        <f>ROUND($L$254*$K$254,2)</f>
        <v>0</v>
      </c>
      <c r="O254" s="214"/>
      <c r="P254" s="214"/>
      <c r="Q254" s="214"/>
      <c r="R254" s="23"/>
      <c r="T254" s="130"/>
      <c r="U254" s="29" t="s">
        <v>44</v>
      </c>
      <c r="V254" s="131">
        <v>0.162</v>
      </c>
      <c r="W254" s="131">
        <f>$V$254*$K$254</f>
        <v>0.162</v>
      </c>
      <c r="X254" s="131">
        <v>0</v>
      </c>
      <c r="Y254" s="131">
        <f>$X$254*$K$254</f>
        <v>0</v>
      </c>
      <c r="Z254" s="131">
        <v>0</v>
      </c>
      <c r="AA254" s="132">
        <f>$Z$254*$K$254</f>
        <v>0</v>
      </c>
      <c r="AR254" s="6" t="s">
        <v>167</v>
      </c>
      <c r="AT254" s="6" t="s">
        <v>163</v>
      </c>
      <c r="AU254" s="6" t="s">
        <v>103</v>
      </c>
      <c r="AY254" s="6" t="s">
        <v>162</v>
      </c>
      <c r="BE254" s="85">
        <f>IF($U$254="základní",$N$254,0)</f>
        <v>0</v>
      </c>
      <c r="BF254" s="85">
        <f>IF($U$254="snížená",$N$254,0)</f>
        <v>0</v>
      </c>
      <c r="BG254" s="85">
        <f>IF($U$254="zákl. přenesená",$N$254,0)</f>
        <v>0</v>
      </c>
      <c r="BH254" s="85">
        <f>IF($U$254="sníž. přenesená",$N$254,0)</f>
        <v>0</v>
      </c>
      <c r="BI254" s="85">
        <f>IF($U$254="nulová",$N$254,0)</f>
        <v>0</v>
      </c>
      <c r="BJ254" s="6" t="s">
        <v>22</v>
      </c>
      <c r="BK254" s="85">
        <f>ROUND($L$254*$K$254,2)</f>
        <v>0</v>
      </c>
      <c r="BL254" s="6" t="s">
        <v>167</v>
      </c>
    </row>
    <row r="255" spans="2:51" s="6" customFormat="1" ht="15.75" customHeight="1">
      <c r="B255" s="138"/>
      <c r="E255" s="139"/>
      <c r="F255" s="219" t="s">
        <v>341</v>
      </c>
      <c r="G255" s="220"/>
      <c r="H255" s="220"/>
      <c r="I255" s="220"/>
      <c r="K255" s="140">
        <v>1</v>
      </c>
      <c r="R255" s="141"/>
      <c r="T255" s="142"/>
      <c r="AA255" s="143"/>
      <c r="AT255" s="139" t="s">
        <v>169</v>
      </c>
      <c r="AU255" s="139" t="s">
        <v>103</v>
      </c>
      <c r="AV255" s="139" t="s">
        <v>103</v>
      </c>
      <c r="AW255" s="139" t="s">
        <v>113</v>
      </c>
      <c r="AX255" s="139" t="s">
        <v>22</v>
      </c>
      <c r="AY255" s="139" t="s">
        <v>162</v>
      </c>
    </row>
    <row r="256" spans="2:64" s="6" customFormat="1" ht="27" customHeight="1">
      <c r="B256" s="22"/>
      <c r="C256" s="126" t="s">
        <v>342</v>
      </c>
      <c r="D256" s="126" t="s">
        <v>163</v>
      </c>
      <c r="E256" s="127" t="s">
        <v>343</v>
      </c>
      <c r="F256" s="215" t="s">
        <v>344</v>
      </c>
      <c r="G256" s="214"/>
      <c r="H256" s="214"/>
      <c r="I256" s="214"/>
      <c r="J256" s="128" t="s">
        <v>166</v>
      </c>
      <c r="K256" s="129">
        <v>16.378</v>
      </c>
      <c r="L256" s="216">
        <v>0</v>
      </c>
      <c r="M256" s="214"/>
      <c r="N256" s="213">
        <f>ROUND($L$256*$K$256,2)</f>
        <v>0</v>
      </c>
      <c r="O256" s="214"/>
      <c r="P256" s="214"/>
      <c r="Q256" s="214"/>
      <c r="R256" s="23"/>
      <c r="T256" s="130"/>
      <c r="U256" s="29" t="s">
        <v>44</v>
      </c>
      <c r="V256" s="131">
        <v>0.616</v>
      </c>
      <c r="W256" s="131">
        <f>$V$256*$K$256</f>
        <v>10.088848</v>
      </c>
      <c r="X256" s="131">
        <v>0</v>
      </c>
      <c r="Y256" s="131">
        <f>$X$256*$K$256</f>
        <v>0</v>
      </c>
      <c r="Z256" s="131">
        <v>0.088</v>
      </c>
      <c r="AA256" s="132">
        <f>$Z$256*$K$256</f>
        <v>1.4412639999999999</v>
      </c>
      <c r="AR256" s="6" t="s">
        <v>167</v>
      </c>
      <c r="AT256" s="6" t="s">
        <v>163</v>
      </c>
      <c r="AU256" s="6" t="s">
        <v>103</v>
      </c>
      <c r="AY256" s="6" t="s">
        <v>162</v>
      </c>
      <c r="BE256" s="85">
        <f>IF($U$256="základní",$N$256,0)</f>
        <v>0</v>
      </c>
      <c r="BF256" s="85">
        <f>IF($U$256="snížená",$N$256,0)</f>
        <v>0</v>
      </c>
      <c r="BG256" s="85">
        <f>IF($U$256="zákl. přenesená",$N$256,0)</f>
        <v>0</v>
      </c>
      <c r="BH256" s="85">
        <f>IF($U$256="sníž. přenesená",$N$256,0)</f>
        <v>0</v>
      </c>
      <c r="BI256" s="85">
        <f>IF($U$256="nulová",$N$256,0)</f>
        <v>0</v>
      </c>
      <c r="BJ256" s="6" t="s">
        <v>22</v>
      </c>
      <c r="BK256" s="85">
        <f>ROUND($L$256*$K$256,2)</f>
        <v>0</v>
      </c>
      <c r="BL256" s="6" t="s">
        <v>167</v>
      </c>
    </row>
    <row r="257" spans="2:51" s="6" customFormat="1" ht="27" customHeight="1">
      <c r="B257" s="133"/>
      <c r="E257" s="134"/>
      <c r="F257" s="217" t="s">
        <v>345</v>
      </c>
      <c r="G257" s="218"/>
      <c r="H257" s="218"/>
      <c r="I257" s="218"/>
      <c r="K257" s="134"/>
      <c r="R257" s="135"/>
      <c r="T257" s="136"/>
      <c r="AA257" s="137"/>
      <c r="AT257" s="134" t="s">
        <v>169</v>
      </c>
      <c r="AU257" s="134" t="s">
        <v>103</v>
      </c>
      <c r="AV257" s="134" t="s">
        <v>22</v>
      </c>
      <c r="AW257" s="134" t="s">
        <v>113</v>
      </c>
      <c r="AX257" s="134" t="s">
        <v>79</v>
      </c>
      <c r="AY257" s="134" t="s">
        <v>162</v>
      </c>
    </row>
    <row r="258" spans="2:51" s="6" customFormat="1" ht="15.75" customHeight="1">
      <c r="B258" s="138"/>
      <c r="E258" s="139"/>
      <c r="F258" s="219" t="s">
        <v>346</v>
      </c>
      <c r="G258" s="220"/>
      <c r="H258" s="220"/>
      <c r="I258" s="220"/>
      <c r="K258" s="140">
        <v>8.274</v>
      </c>
      <c r="R258" s="141"/>
      <c r="T258" s="142"/>
      <c r="AA258" s="143"/>
      <c r="AT258" s="139" t="s">
        <v>169</v>
      </c>
      <c r="AU258" s="139" t="s">
        <v>103</v>
      </c>
      <c r="AV258" s="139" t="s">
        <v>103</v>
      </c>
      <c r="AW258" s="139" t="s">
        <v>113</v>
      </c>
      <c r="AX258" s="139" t="s">
        <v>79</v>
      </c>
      <c r="AY258" s="139" t="s">
        <v>162</v>
      </c>
    </row>
    <row r="259" spans="2:51" s="6" customFormat="1" ht="15.75" customHeight="1">
      <c r="B259" s="138"/>
      <c r="E259" s="139"/>
      <c r="F259" s="219" t="s">
        <v>347</v>
      </c>
      <c r="G259" s="220"/>
      <c r="H259" s="220"/>
      <c r="I259" s="220"/>
      <c r="K259" s="140">
        <v>6.304</v>
      </c>
      <c r="R259" s="141"/>
      <c r="T259" s="142"/>
      <c r="AA259" s="143"/>
      <c r="AT259" s="139" t="s">
        <v>169</v>
      </c>
      <c r="AU259" s="139" t="s">
        <v>103</v>
      </c>
      <c r="AV259" s="139" t="s">
        <v>103</v>
      </c>
      <c r="AW259" s="139" t="s">
        <v>113</v>
      </c>
      <c r="AX259" s="139" t="s">
        <v>79</v>
      </c>
      <c r="AY259" s="139" t="s">
        <v>162</v>
      </c>
    </row>
    <row r="260" spans="2:51" s="6" customFormat="1" ht="15.75" customHeight="1">
      <c r="B260" s="138"/>
      <c r="E260" s="139"/>
      <c r="F260" s="219" t="s">
        <v>348</v>
      </c>
      <c r="G260" s="220"/>
      <c r="H260" s="220"/>
      <c r="I260" s="220"/>
      <c r="K260" s="140">
        <v>1.8</v>
      </c>
      <c r="R260" s="141"/>
      <c r="T260" s="142"/>
      <c r="AA260" s="143"/>
      <c r="AT260" s="139" t="s">
        <v>169</v>
      </c>
      <c r="AU260" s="139" t="s">
        <v>103</v>
      </c>
      <c r="AV260" s="139" t="s">
        <v>103</v>
      </c>
      <c r="AW260" s="139" t="s">
        <v>113</v>
      </c>
      <c r="AX260" s="139" t="s">
        <v>79</v>
      </c>
      <c r="AY260" s="139" t="s">
        <v>162</v>
      </c>
    </row>
    <row r="261" spans="2:51" s="6" customFormat="1" ht="15.75" customHeight="1">
      <c r="B261" s="144"/>
      <c r="E261" s="145"/>
      <c r="F261" s="224" t="s">
        <v>172</v>
      </c>
      <c r="G261" s="225"/>
      <c r="H261" s="225"/>
      <c r="I261" s="225"/>
      <c r="K261" s="146">
        <v>16.378</v>
      </c>
      <c r="R261" s="147"/>
      <c r="T261" s="148"/>
      <c r="AA261" s="149"/>
      <c r="AT261" s="145" t="s">
        <v>169</v>
      </c>
      <c r="AU261" s="145" t="s">
        <v>103</v>
      </c>
      <c r="AV261" s="145" t="s">
        <v>167</v>
      </c>
      <c r="AW261" s="145" t="s">
        <v>113</v>
      </c>
      <c r="AX261" s="145" t="s">
        <v>22</v>
      </c>
      <c r="AY261" s="145" t="s">
        <v>162</v>
      </c>
    </row>
    <row r="262" spans="2:64" s="6" customFormat="1" ht="15.75" customHeight="1">
      <c r="B262" s="22"/>
      <c r="C262" s="126" t="s">
        <v>349</v>
      </c>
      <c r="D262" s="126" t="s">
        <v>163</v>
      </c>
      <c r="E262" s="127" t="s">
        <v>350</v>
      </c>
      <c r="F262" s="215" t="s">
        <v>351</v>
      </c>
      <c r="G262" s="214"/>
      <c r="H262" s="214"/>
      <c r="I262" s="214"/>
      <c r="J262" s="128" t="s">
        <v>175</v>
      </c>
      <c r="K262" s="129">
        <v>14.848</v>
      </c>
      <c r="L262" s="216">
        <v>0</v>
      </c>
      <c r="M262" s="214"/>
      <c r="N262" s="213">
        <f>ROUND($L$262*$K$262,2)</f>
        <v>0</v>
      </c>
      <c r="O262" s="214"/>
      <c r="P262" s="214"/>
      <c r="Q262" s="214"/>
      <c r="R262" s="23"/>
      <c r="T262" s="130"/>
      <c r="U262" s="29" t="s">
        <v>44</v>
      </c>
      <c r="V262" s="131">
        <v>0.155</v>
      </c>
      <c r="W262" s="131">
        <f>$V$262*$K$262</f>
        <v>2.30144</v>
      </c>
      <c r="X262" s="131">
        <v>0</v>
      </c>
      <c r="Y262" s="131">
        <f>$X$262*$K$262</f>
        <v>0</v>
      </c>
      <c r="Z262" s="131">
        <v>0.037</v>
      </c>
      <c r="AA262" s="132">
        <f>$Z$262*$K$262</f>
        <v>0.549376</v>
      </c>
      <c r="AR262" s="6" t="s">
        <v>167</v>
      </c>
      <c r="AT262" s="6" t="s">
        <v>163</v>
      </c>
      <c r="AU262" s="6" t="s">
        <v>103</v>
      </c>
      <c r="AY262" s="6" t="s">
        <v>162</v>
      </c>
      <c r="BE262" s="85">
        <f>IF($U$262="základní",$N$262,0)</f>
        <v>0</v>
      </c>
      <c r="BF262" s="85">
        <f>IF($U$262="snížená",$N$262,0)</f>
        <v>0</v>
      </c>
      <c r="BG262" s="85">
        <f>IF($U$262="zákl. přenesená",$N$262,0)</f>
        <v>0</v>
      </c>
      <c r="BH262" s="85">
        <f>IF($U$262="sníž. přenesená",$N$262,0)</f>
        <v>0</v>
      </c>
      <c r="BI262" s="85">
        <f>IF($U$262="nulová",$N$262,0)</f>
        <v>0</v>
      </c>
      <c r="BJ262" s="6" t="s">
        <v>22</v>
      </c>
      <c r="BK262" s="85">
        <f>ROUND($L$262*$K$262,2)</f>
        <v>0</v>
      </c>
      <c r="BL262" s="6" t="s">
        <v>167</v>
      </c>
    </row>
    <row r="263" spans="2:51" s="6" customFormat="1" ht="15.75" customHeight="1">
      <c r="B263" s="138"/>
      <c r="E263" s="139"/>
      <c r="F263" s="219" t="s">
        <v>352</v>
      </c>
      <c r="G263" s="220"/>
      <c r="H263" s="220"/>
      <c r="I263" s="220"/>
      <c r="K263" s="140">
        <v>14.848</v>
      </c>
      <c r="R263" s="141"/>
      <c r="T263" s="142"/>
      <c r="AA263" s="143"/>
      <c r="AT263" s="139" t="s">
        <v>169</v>
      </c>
      <c r="AU263" s="139" t="s">
        <v>103</v>
      </c>
      <c r="AV263" s="139" t="s">
        <v>103</v>
      </c>
      <c r="AW263" s="139" t="s">
        <v>113</v>
      </c>
      <c r="AX263" s="139" t="s">
        <v>22</v>
      </c>
      <c r="AY263" s="139" t="s">
        <v>162</v>
      </c>
    </row>
    <row r="264" spans="2:64" s="6" customFormat="1" ht="27" customHeight="1">
      <c r="B264" s="22"/>
      <c r="C264" s="126" t="s">
        <v>353</v>
      </c>
      <c r="D264" s="126" t="s">
        <v>163</v>
      </c>
      <c r="E264" s="127" t="s">
        <v>354</v>
      </c>
      <c r="F264" s="215" t="s">
        <v>355</v>
      </c>
      <c r="G264" s="214"/>
      <c r="H264" s="214"/>
      <c r="I264" s="214"/>
      <c r="J264" s="128" t="s">
        <v>166</v>
      </c>
      <c r="K264" s="129">
        <v>221.244</v>
      </c>
      <c r="L264" s="216">
        <v>0</v>
      </c>
      <c r="M264" s="214"/>
      <c r="N264" s="213">
        <f>ROUND($L$264*$K$264,2)</f>
        <v>0</v>
      </c>
      <c r="O264" s="214"/>
      <c r="P264" s="214"/>
      <c r="Q264" s="214"/>
      <c r="R264" s="23"/>
      <c r="T264" s="130"/>
      <c r="U264" s="29" t="s">
        <v>44</v>
      </c>
      <c r="V264" s="131">
        <v>0.08</v>
      </c>
      <c r="W264" s="131">
        <f>$V$264*$K$264</f>
        <v>17.69952</v>
      </c>
      <c r="X264" s="131">
        <v>0</v>
      </c>
      <c r="Y264" s="131">
        <f>$X$264*$K$264</f>
        <v>0</v>
      </c>
      <c r="Z264" s="131">
        <v>0.01</v>
      </c>
      <c r="AA264" s="132">
        <f>$Z$264*$K$264</f>
        <v>2.21244</v>
      </c>
      <c r="AR264" s="6" t="s">
        <v>167</v>
      </c>
      <c r="AT264" s="6" t="s">
        <v>163</v>
      </c>
      <c r="AU264" s="6" t="s">
        <v>103</v>
      </c>
      <c r="AY264" s="6" t="s">
        <v>162</v>
      </c>
      <c r="BE264" s="85">
        <f>IF($U$264="základní",$N$264,0)</f>
        <v>0</v>
      </c>
      <c r="BF264" s="85">
        <f>IF($U$264="snížená",$N$264,0)</f>
        <v>0</v>
      </c>
      <c r="BG264" s="85">
        <f>IF($U$264="zákl. přenesená",$N$264,0)</f>
        <v>0</v>
      </c>
      <c r="BH264" s="85">
        <f>IF($U$264="sníž. přenesená",$N$264,0)</f>
        <v>0</v>
      </c>
      <c r="BI264" s="85">
        <f>IF($U$264="nulová",$N$264,0)</f>
        <v>0</v>
      </c>
      <c r="BJ264" s="6" t="s">
        <v>22</v>
      </c>
      <c r="BK264" s="85">
        <f>ROUND($L$264*$K$264,2)</f>
        <v>0</v>
      </c>
      <c r="BL264" s="6" t="s">
        <v>167</v>
      </c>
    </row>
    <row r="265" spans="2:51" s="6" customFormat="1" ht="27" customHeight="1">
      <c r="B265" s="133"/>
      <c r="E265" s="134"/>
      <c r="F265" s="217" t="s">
        <v>356</v>
      </c>
      <c r="G265" s="218"/>
      <c r="H265" s="218"/>
      <c r="I265" s="218"/>
      <c r="K265" s="134"/>
      <c r="R265" s="135"/>
      <c r="T265" s="136"/>
      <c r="AA265" s="137"/>
      <c r="AT265" s="134" t="s">
        <v>169</v>
      </c>
      <c r="AU265" s="134" t="s">
        <v>103</v>
      </c>
      <c r="AV265" s="134" t="s">
        <v>22</v>
      </c>
      <c r="AW265" s="134" t="s">
        <v>113</v>
      </c>
      <c r="AX265" s="134" t="s">
        <v>79</v>
      </c>
      <c r="AY265" s="134" t="s">
        <v>162</v>
      </c>
    </row>
    <row r="266" spans="2:51" s="6" customFormat="1" ht="27" customHeight="1">
      <c r="B266" s="138"/>
      <c r="E266" s="139"/>
      <c r="F266" s="219" t="s">
        <v>357</v>
      </c>
      <c r="G266" s="220"/>
      <c r="H266" s="220"/>
      <c r="I266" s="220"/>
      <c r="K266" s="140">
        <v>9.248</v>
      </c>
      <c r="R266" s="141"/>
      <c r="T266" s="142"/>
      <c r="AA266" s="143"/>
      <c r="AT266" s="139" t="s">
        <v>169</v>
      </c>
      <c r="AU266" s="139" t="s">
        <v>103</v>
      </c>
      <c r="AV266" s="139" t="s">
        <v>103</v>
      </c>
      <c r="AW266" s="139" t="s">
        <v>113</v>
      </c>
      <c r="AX266" s="139" t="s">
        <v>79</v>
      </c>
      <c r="AY266" s="139" t="s">
        <v>162</v>
      </c>
    </row>
    <row r="267" spans="2:51" s="6" customFormat="1" ht="27" customHeight="1">
      <c r="B267" s="138"/>
      <c r="E267" s="139"/>
      <c r="F267" s="219" t="s">
        <v>358</v>
      </c>
      <c r="G267" s="220"/>
      <c r="H267" s="220"/>
      <c r="I267" s="220"/>
      <c r="K267" s="140">
        <v>14.845</v>
      </c>
      <c r="R267" s="141"/>
      <c r="T267" s="142"/>
      <c r="AA267" s="143"/>
      <c r="AT267" s="139" t="s">
        <v>169</v>
      </c>
      <c r="AU267" s="139" t="s">
        <v>103</v>
      </c>
      <c r="AV267" s="139" t="s">
        <v>103</v>
      </c>
      <c r="AW267" s="139" t="s">
        <v>113</v>
      </c>
      <c r="AX267" s="139" t="s">
        <v>79</v>
      </c>
      <c r="AY267" s="139" t="s">
        <v>162</v>
      </c>
    </row>
    <row r="268" spans="2:51" s="6" customFormat="1" ht="39" customHeight="1">
      <c r="B268" s="138"/>
      <c r="E268" s="139"/>
      <c r="F268" s="219" t="s">
        <v>359</v>
      </c>
      <c r="G268" s="220"/>
      <c r="H268" s="220"/>
      <c r="I268" s="220"/>
      <c r="K268" s="140">
        <v>71.285</v>
      </c>
      <c r="R268" s="141"/>
      <c r="T268" s="142"/>
      <c r="AA268" s="143"/>
      <c r="AT268" s="139" t="s">
        <v>169</v>
      </c>
      <c r="AU268" s="139" t="s">
        <v>103</v>
      </c>
      <c r="AV268" s="139" t="s">
        <v>103</v>
      </c>
      <c r="AW268" s="139" t="s">
        <v>113</v>
      </c>
      <c r="AX268" s="139" t="s">
        <v>79</v>
      </c>
      <c r="AY268" s="139" t="s">
        <v>162</v>
      </c>
    </row>
    <row r="269" spans="2:51" s="6" customFormat="1" ht="15.75" customHeight="1">
      <c r="B269" s="138"/>
      <c r="E269" s="139"/>
      <c r="F269" s="219" t="s">
        <v>360</v>
      </c>
      <c r="G269" s="220"/>
      <c r="H269" s="220"/>
      <c r="I269" s="220"/>
      <c r="K269" s="140">
        <v>-4.68</v>
      </c>
      <c r="R269" s="141"/>
      <c r="T269" s="142"/>
      <c r="AA269" s="143"/>
      <c r="AT269" s="139" t="s">
        <v>169</v>
      </c>
      <c r="AU269" s="139" t="s">
        <v>103</v>
      </c>
      <c r="AV269" s="139" t="s">
        <v>103</v>
      </c>
      <c r="AW269" s="139" t="s">
        <v>113</v>
      </c>
      <c r="AX269" s="139" t="s">
        <v>79</v>
      </c>
      <c r="AY269" s="139" t="s">
        <v>162</v>
      </c>
    </row>
    <row r="270" spans="2:51" s="6" customFormat="1" ht="27" customHeight="1">
      <c r="B270" s="138"/>
      <c r="E270" s="139"/>
      <c r="F270" s="219" t="s">
        <v>361</v>
      </c>
      <c r="G270" s="220"/>
      <c r="H270" s="220"/>
      <c r="I270" s="220"/>
      <c r="K270" s="140">
        <v>28.2</v>
      </c>
      <c r="R270" s="141"/>
      <c r="T270" s="142"/>
      <c r="AA270" s="143"/>
      <c r="AT270" s="139" t="s">
        <v>169</v>
      </c>
      <c r="AU270" s="139" t="s">
        <v>103</v>
      </c>
      <c r="AV270" s="139" t="s">
        <v>103</v>
      </c>
      <c r="AW270" s="139" t="s">
        <v>113</v>
      </c>
      <c r="AX270" s="139" t="s">
        <v>79</v>
      </c>
      <c r="AY270" s="139" t="s">
        <v>162</v>
      </c>
    </row>
    <row r="271" spans="2:51" s="6" customFormat="1" ht="27" customHeight="1">
      <c r="B271" s="138"/>
      <c r="E271" s="139"/>
      <c r="F271" s="219" t="s">
        <v>362</v>
      </c>
      <c r="G271" s="220"/>
      <c r="H271" s="220"/>
      <c r="I271" s="220"/>
      <c r="K271" s="140">
        <v>25.48</v>
      </c>
      <c r="R271" s="141"/>
      <c r="T271" s="142"/>
      <c r="AA271" s="143"/>
      <c r="AT271" s="139" t="s">
        <v>169</v>
      </c>
      <c r="AU271" s="139" t="s">
        <v>103</v>
      </c>
      <c r="AV271" s="139" t="s">
        <v>103</v>
      </c>
      <c r="AW271" s="139" t="s">
        <v>113</v>
      </c>
      <c r="AX271" s="139" t="s">
        <v>79</v>
      </c>
      <c r="AY271" s="139" t="s">
        <v>162</v>
      </c>
    </row>
    <row r="272" spans="2:51" s="6" customFormat="1" ht="39" customHeight="1">
      <c r="B272" s="138"/>
      <c r="E272" s="139"/>
      <c r="F272" s="219" t="s">
        <v>363</v>
      </c>
      <c r="G272" s="220"/>
      <c r="H272" s="220"/>
      <c r="I272" s="220"/>
      <c r="K272" s="140">
        <v>29.241</v>
      </c>
      <c r="R272" s="141"/>
      <c r="T272" s="142"/>
      <c r="AA272" s="143"/>
      <c r="AT272" s="139" t="s">
        <v>169</v>
      </c>
      <c r="AU272" s="139" t="s">
        <v>103</v>
      </c>
      <c r="AV272" s="139" t="s">
        <v>103</v>
      </c>
      <c r="AW272" s="139" t="s">
        <v>113</v>
      </c>
      <c r="AX272" s="139" t="s">
        <v>79</v>
      </c>
      <c r="AY272" s="139" t="s">
        <v>162</v>
      </c>
    </row>
    <row r="273" spans="2:51" s="6" customFormat="1" ht="15.75" customHeight="1">
      <c r="B273" s="138"/>
      <c r="E273" s="139"/>
      <c r="F273" s="219" t="s">
        <v>364</v>
      </c>
      <c r="G273" s="220"/>
      <c r="H273" s="220"/>
      <c r="I273" s="220"/>
      <c r="K273" s="140">
        <v>11.949</v>
      </c>
      <c r="R273" s="141"/>
      <c r="T273" s="142"/>
      <c r="AA273" s="143"/>
      <c r="AT273" s="139" t="s">
        <v>169</v>
      </c>
      <c r="AU273" s="139" t="s">
        <v>103</v>
      </c>
      <c r="AV273" s="139" t="s">
        <v>103</v>
      </c>
      <c r="AW273" s="139" t="s">
        <v>113</v>
      </c>
      <c r="AX273" s="139" t="s">
        <v>79</v>
      </c>
      <c r="AY273" s="139" t="s">
        <v>162</v>
      </c>
    </row>
    <row r="274" spans="2:51" s="6" customFormat="1" ht="39" customHeight="1">
      <c r="B274" s="138"/>
      <c r="E274" s="139"/>
      <c r="F274" s="219" t="s">
        <v>365</v>
      </c>
      <c r="G274" s="220"/>
      <c r="H274" s="220"/>
      <c r="I274" s="220"/>
      <c r="K274" s="140">
        <v>20.938</v>
      </c>
      <c r="R274" s="141"/>
      <c r="T274" s="142"/>
      <c r="AA274" s="143"/>
      <c r="AT274" s="139" t="s">
        <v>169</v>
      </c>
      <c r="AU274" s="139" t="s">
        <v>103</v>
      </c>
      <c r="AV274" s="139" t="s">
        <v>103</v>
      </c>
      <c r="AW274" s="139" t="s">
        <v>113</v>
      </c>
      <c r="AX274" s="139" t="s">
        <v>79</v>
      </c>
      <c r="AY274" s="139" t="s">
        <v>162</v>
      </c>
    </row>
    <row r="275" spans="2:51" s="6" customFormat="1" ht="15.75" customHeight="1">
      <c r="B275" s="138"/>
      <c r="E275" s="139"/>
      <c r="F275" s="219" t="s">
        <v>366</v>
      </c>
      <c r="G275" s="220"/>
      <c r="H275" s="220"/>
      <c r="I275" s="220"/>
      <c r="K275" s="140">
        <v>14.738</v>
      </c>
      <c r="R275" s="141"/>
      <c r="T275" s="142"/>
      <c r="AA275" s="143"/>
      <c r="AT275" s="139" t="s">
        <v>169</v>
      </c>
      <c r="AU275" s="139" t="s">
        <v>103</v>
      </c>
      <c r="AV275" s="139" t="s">
        <v>103</v>
      </c>
      <c r="AW275" s="139" t="s">
        <v>113</v>
      </c>
      <c r="AX275" s="139" t="s">
        <v>79</v>
      </c>
      <c r="AY275" s="139" t="s">
        <v>162</v>
      </c>
    </row>
    <row r="276" spans="2:51" s="6" customFormat="1" ht="15.75" customHeight="1">
      <c r="B276" s="144"/>
      <c r="E276" s="145"/>
      <c r="F276" s="224" t="s">
        <v>172</v>
      </c>
      <c r="G276" s="225"/>
      <c r="H276" s="225"/>
      <c r="I276" s="225"/>
      <c r="K276" s="146">
        <v>221.244</v>
      </c>
      <c r="R276" s="147"/>
      <c r="T276" s="148"/>
      <c r="AA276" s="149"/>
      <c r="AT276" s="145" t="s">
        <v>169</v>
      </c>
      <c r="AU276" s="145" t="s">
        <v>103</v>
      </c>
      <c r="AV276" s="145" t="s">
        <v>167</v>
      </c>
      <c r="AW276" s="145" t="s">
        <v>113</v>
      </c>
      <c r="AX276" s="145" t="s">
        <v>22</v>
      </c>
      <c r="AY276" s="145" t="s">
        <v>162</v>
      </c>
    </row>
    <row r="277" spans="2:64" s="6" customFormat="1" ht="27" customHeight="1">
      <c r="B277" s="22"/>
      <c r="C277" s="126" t="s">
        <v>367</v>
      </c>
      <c r="D277" s="126" t="s">
        <v>163</v>
      </c>
      <c r="E277" s="127" t="s">
        <v>368</v>
      </c>
      <c r="F277" s="215" t="s">
        <v>369</v>
      </c>
      <c r="G277" s="214"/>
      <c r="H277" s="214"/>
      <c r="I277" s="214"/>
      <c r="J277" s="128" t="s">
        <v>166</v>
      </c>
      <c r="K277" s="129">
        <v>61.372</v>
      </c>
      <c r="L277" s="216">
        <v>0</v>
      </c>
      <c r="M277" s="214"/>
      <c r="N277" s="213">
        <f>ROUND($L$277*$K$277,2)</f>
        <v>0</v>
      </c>
      <c r="O277" s="214"/>
      <c r="P277" s="214"/>
      <c r="Q277" s="214"/>
      <c r="R277" s="23"/>
      <c r="T277" s="130"/>
      <c r="U277" s="29" t="s">
        <v>44</v>
      </c>
      <c r="V277" s="131">
        <v>0.26</v>
      </c>
      <c r="W277" s="131">
        <f>$V$277*$K$277</f>
        <v>15.95672</v>
      </c>
      <c r="X277" s="131">
        <v>0</v>
      </c>
      <c r="Y277" s="131">
        <f>$X$277*$K$277</f>
        <v>0</v>
      </c>
      <c r="Z277" s="131">
        <v>0.046</v>
      </c>
      <c r="AA277" s="132">
        <f>$Z$277*$K$277</f>
        <v>2.823112</v>
      </c>
      <c r="AR277" s="6" t="s">
        <v>167</v>
      </c>
      <c r="AT277" s="6" t="s">
        <v>163</v>
      </c>
      <c r="AU277" s="6" t="s">
        <v>103</v>
      </c>
      <c r="AY277" s="6" t="s">
        <v>162</v>
      </c>
      <c r="BE277" s="85">
        <f>IF($U$277="základní",$N$277,0)</f>
        <v>0</v>
      </c>
      <c r="BF277" s="85">
        <f>IF($U$277="snížená",$N$277,0)</f>
        <v>0</v>
      </c>
      <c r="BG277" s="85">
        <f>IF($U$277="zákl. přenesená",$N$277,0)</f>
        <v>0</v>
      </c>
      <c r="BH277" s="85">
        <f>IF($U$277="sníž. přenesená",$N$277,0)</f>
        <v>0</v>
      </c>
      <c r="BI277" s="85">
        <f>IF($U$277="nulová",$N$277,0)</f>
        <v>0</v>
      </c>
      <c r="BJ277" s="6" t="s">
        <v>22</v>
      </c>
      <c r="BK277" s="85">
        <f>ROUND($L$277*$K$277,2)</f>
        <v>0</v>
      </c>
      <c r="BL277" s="6" t="s">
        <v>167</v>
      </c>
    </row>
    <row r="278" spans="2:51" s="6" customFormat="1" ht="27" customHeight="1">
      <c r="B278" s="133"/>
      <c r="E278" s="134"/>
      <c r="F278" s="217" t="s">
        <v>370</v>
      </c>
      <c r="G278" s="218"/>
      <c r="H278" s="218"/>
      <c r="I278" s="218"/>
      <c r="K278" s="134"/>
      <c r="R278" s="135"/>
      <c r="T278" s="136"/>
      <c r="AA278" s="137"/>
      <c r="AT278" s="134" t="s">
        <v>169</v>
      </c>
      <c r="AU278" s="134" t="s">
        <v>103</v>
      </c>
      <c r="AV278" s="134" t="s">
        <v>22</v>
      </c>
      <c r="AW278" s="134" t="s">
        <v>113</v>
      </c>
      <c r="AX278" s="134" t="s">
        <v>79</v>
      </c>
      <c r="AY278" s="134" t="s">
        <v>162</v>
      </c>
    </row>
    <row r="279" spans="2:51" s="6" customFormat="1" ht="15.75" customHeight="1">
      <c r="B279" s="138"/>
      <c r="E279" s="139"/>
      <c r="F279" s="219" t="s">
        <v>371</v>
      </c>
      <c r="G279" s="220"/>
      <c r="H279" s="220"/>
      <c r="I279" s="220"/>
      <c r="K279" s="140">
        <v>3.96</v>
      </c>
      <c r="R279" s="141"/>
      <c r="T279" s="142"/>
      <c r="AA279" s="143"/>
      <c r="AT279" s="139" t="s">
        <v>169</v>
      </c>
      <c r="AU279" s="139" t="s">
        <v>103</v>
      </c>
      <c r="AV279" s="139" t="s">
        <v>103</v>
      </c>
      <c r="AW279" s="139" t="s">
        <v>113</v>
      </c>
      <c r="AX279" s="139" t="s">
        <v>79</v>
      </c>
      <c r="AY279" s="139" t="s">
        <v>162</v>
      </c>
    </row>
    <row r="280" spans="2:51" s="6" customFormat="1" ht="15.75" customHeight="1">
      <c r="B280" s="138"/>
      <c r="E280" s="139"/>
      <c r="F280" s="219" t="s">
        <v>372</v>
      </c>
      <c r="G280" s="220"/>
      <c r="H280" s="220"/>
      <c r="I280" s="220"/>
      <c r="K280" s="140">
        <v>7.716</v>
      </c>
      <c r="R280" s="141"/>
      <c r="T280" s="142"/>
      <c r="AA280" s="143"/>
      <c r="AT280" s="139" t="s">
        <v>169</v>
      </c>
      <c r="AU280" s="139" t="s">
        <v>103</v>
      </c>
      <c r="AV280" s="139" t="s">
        <v>103</v>
      </c>
      <c r="AW280" s="139" t="s">
        <v>113</v>
      </c>
      <c r="AX280" s="139" t="s">
        <v>79</v>
      </c>
      <c r="AY280" s="139" t="s">
        <v>162</v>
      </c>
    </row>
    <row r="281" spans="2:51" s="6" customFormat="1" ht="39" customHeight="1">
      <c r="B281" s="138"/>
      <c r="E281" s="139"/>
      <c r="F281" s="219" t="s">
        <v>373</v>
      </c>
      <c r="G281" s="220"/>
      <c r="H281" s="220"/>
      <c r="I281" s="220"/>
      <c r="K281" s="140">
        <v>14.338</v>
      </c>
      <c r="R281" s="141"/>
      <c r="T281" s="142"/>
      <c r="AA281" s="143"/>
      <c r="AT281" s="139" t="s">
        <v>169</v>
      </c>
      <c r="AU281" s="139" t="s">
        <v>103</v>
      </c>
      <c r="AV281" s="139" t="s">
        <v>103</v>
      </c>
      <c r="AW281" s="139" t="s">
        <v>113</v>
      </c>
      <c r="AX281" s="139" t="s">
        <v>79</v>
      </c>
      <c r="AY281" s="139" t="s">
        <v>162</v>
      </c>
    </row>
    <row r="282" spans="2:51" s="6" customFormat="1" ht="15.75" customHeight="1">
      <c r="B282" s="138"/>
      <c r="E282" s="139"/>
      <c r="F282" s="219" t="s">
        <v>374</v>
      </c>
      <c r="G282" s="220"/>
      <c r="H282" s="220"/>
      <c r="I282" s="220"/>
      <c r="K282" s="140">
        <v>7.626</v>
      </c>
      <c r="R282" s="141"/>
      <c r="T282" s="142"/>
      <c r="AA282" s="143"/>
      <c r="AT282" s="139" t="s">
        <v>169</v>
      </c>
      <c r="AU282" s="139" t="s">
        <v>103</v>
      </c>
      <c r="AV282" s="139" t="s">
        <v>103</v>
      </c>
      <c r="AW282" s="139" t="s">
        <v>113</v>
      </c>
      <c r="AX282" s="139" t="s">
        <v>79</v>
      </c>
      <c r="AY282" s="139" t="s">
        <v>162</v>
      </c>
    </row>
    <row r="283" spans="2:51" s="6" customFormat="1" ht="15.75" customHeight="1">
      <c r="B283" s="138"/>
      <c r="E283" s="139"/>
      <c r="F283" s="219" t="s">
        <v>375</v>
      </c>
      <c r="G283" s="220"/>
      <c r="H283" s="220"/>
      <c r="I283" s="220"/>
      <c r="K283" s="140">
        <v>6.912</v>
      </c>
      <c r="R283" s="141"/>
      <c r="T283" s="142"/>
      <c r="AA283" s="143"/>
      <c r="AT283" s="139" t="s">
        <v>169</v>
      </c>
      <c r="AU283" s="139" t="s">
        <v>103</v>
      </c>
      <c r="AV283" s="139" t="s">
        <v>103</v>
      </c>
      <c r="AW283" s="139" t="s">
        <v>113</v>
      </c>
      <c r="AX283" s="139" t="s">
        <v>79</v>
      </c>
      <c r="AY283" s="139" t="s">
        <v>162</v>
      </c>
    </row>
    <row r="284" spans="2:51" s="6" customFormat="1" ht="39" customHeight="1">
      <c r="B284" s="138"/>
      <c r="E284" s="139"/>
      <c r="F284" s="219" t="s">
        <v>376</v>
      </c>
      <c r="G284" s="220"/>
      <c r="H284" s="220"/>
      <c r="I284" s="220"/>
      <c r="K284" s="140">
        <v>8.46</v>
      </c>
      <c r="R284" s="141"/>
      <c r="T284" s="142"/>
      <c r="AA284" s="143"/>
      <c r="AT284" s="139" t="s">
        <v>169</v>
      </c>
      <c r="AU284" s="139" t="s">
        <v>103</v>
      </c>
      <c r="AV284" s="139" t="s">
        <v>103</v>
      </c>
      <c r="AW284" s="139" t="s">
        <v>113</v>
      </c>
      <c r="AX284" s="139" t="s">
        <v>79</v>
      </c>
      <c r="AY284" s="139" t="s">
        <v>162</v>
      </c>
    </row>
    <row r="285" spans="2:51" s="6" customFormat="1" ht="15.75" customHeight="1">
      <c r="B285" s="138"/>
      <c r="E285" s="139"/>
      <c r="F285" s="219" t="s">
        <v>377</v>
      </c>
      <c r="G285" s="220"/>
      <c r="H285" s="220"/>
      <c r="I285" s="220"/>
      <c r="K285" s="140">
        <v>3.24</v>
      </c>
      <c r="R285" s="141"/>
      <c r="T285" s="142"/>
      <c r="AA285" s="143"/>
      <c r="AT285" s="139" t="s">
        <v>169</v>
      </c>
      <c r="AU285" s="139" t="s">
        <v>103</v>
      </c>
      <c r="AV285" s="139" t="s">
        <v>103</v>
      </c>
      <c r="AW285" s="139" t="s">
        <v>113</v>
      </c>
      <c r="AX285" s="139" t="s">
        <v>79</v>
      </c>
      <c r="AY285" s="139" t="s">
        <v>162</v>
      </c>
    </row>
    <row r="286" spans="2:51" s="6" customFormat="1" ht="39" customHeight="1">
      <c r="B286" s="138"/>
      <c r="E286" s="139"/>
      <c r="F286" s="219" t="s">
        <v>378</v>
      </c>
      <c r="G286" s="220"/>
      <c r="H286" s="220"/>
      <c r="I286" s="220"/>
      <c r="K286" s="140">
        <v>5.31</v>
      </c>
      <c r="R286" s="141"/>
      <c r="T286" s="142"/>
      <c r="AA286" s="143"/>
      <c r="AT286" s="139" t="s">
        <v>169</v>
      </c>
      <c r="AU286" s="139" t="s">
        <v>103</v>
      </c>
      <c r="AV286" s="139" t="s">
        <v>103</v>
      </c>
      <c r="AW286" s="139" t="s">
        <v>113</v>
      </c>
      <c r="AX286" s="139" t="s">
        <v>79</v>
      </c>
      <c r="AY286" s="139" t="s">
        <v>162</v>
      </c>
    </row>
    <row r="287" spans="2:51" s="6" customFormat="1" ht="15.75" customHeight="1">
      <c r="B287" s="138"/>
      <c r="E287" s="139"/>
      <c r="F287" s="219" t="s">
        <v>379</v>
      </c>
      <c r="G287" s="220"/>
      <c r="H287" s="220"/>
      <c r="I287" s="220"/>
      <c r="K287" s="140">
        <v>3.81</v>
      </c>
      <c r="R287" s="141"/>
      <c r="T287" s="142"/>
      <c r="AA287" s="143"/>
      <c r="AT287" s="139" t="s">
        <v>169</v>
      </c>
      <c r="AU287" s="139" t="s">
        <v>103</v>
      </c>
      <c r="AV287" s="139" t="s">
        <v>103</v>
      </c>
      <c r="AW287" s="139" t="s">
        <v>113</v>
      </c>
      <c r="AX287" s="139" t="s">
        <v>79</v>
      </c>
      <c r="AY287" s="139" t="s">
        <v>162</v>
      </c>
    </row>
    <row r="288" spans="2:51" s="6" customFormat="1" ht="15.75" customHeight="1">
      <c r="B288" s="144"/>
      <c r="E288" s="145"/>
      <c r="F288" s="224" t="s">
        <v>172</v>
      </c>
      <c r="G288" s="225"/>
      <c r="H288" s="225"/>
      <c r="I288" s="225"/>
      <c r="K288" s="146">
        <v>61.372</v>
      </c>
      <c r="R288" s="147"/>
      <c r="T288" s="148"/>
      <c r="AA288" s="149"/>
      <c r="AT288" s="145" t="s">
        <v>169</v>
      </c>
      <c r="AU288" s="145" t="s">
        <v>103</v>
      </c>
      <c r="AV288" s="145" t="s">
        <v>167</v>
      </c>
      <c r="AW288" s="145" t="s">
        <v>113</v>
      </c>
      <c r="AX288" s="145" t="s">
        <v>22</v>
      </c>
      <c r="AY288" s="145" t="s">
        <v>162</v>
      </c>
    </row>
    <row r="289" spans="2:64" s="6" customFormat="1" ht="27" customHeight="1">
      <c r="B289" s="22"/>
      <c r="C289" s="126" t="s">
        <v>380</v>
      </c>
      <c r="D289" s="126" t="s">
        <v>163</v>
      </c>
      <c r="E289" s="127" t="s">
        <v>381</v>
      </c>
      <c r="F289" s="215" t="s">
        <v>382</v>
      </c>
      <c r="G289" s="214"/>
      <c r="H289" s="214"/>
      <c r="I289" s="214"/>
      <c r="J289" s="128" t="s">
        <v>166</v>
      </c>
      <c r="K289" s="129">
        <v>62.88</v>
      </c>
      <c r="L289" s="216">
        <v>0</v>
      </c>
      <c r="M289" s="214"/>
      <c r="N289" s="213">
        <f>ROUND($L$289*$K$289,2)</f>
        <v>0</v>
      </c>
      <c r="O289" s="214"/>
      <c r="P289" s="214"/>
      <c r="Q289" s="214"/>
      <c r="R289" s="23"/>
      <c r="T289" s="130"/>
      <c r="U289" s="29" t="s">
        <v>44</v>
      </c>
      <c r="V289" s="131">
        <v>0.273</v>
      </c>
      <c r="W289" s="131">
        <f>$V$289*$K$289</f>
        <v>17.166240000000002</v>
      </c>
      <c r="X289" s="131">
        <v>0</v>
      </c>
      <c r="Y289" s="131">
        <f>$X$289*$K$289</f>
        <v>0</v>
      </c>
      <c r="Z289" s="131">
        <v>0</v>
      </c>
      <c r="AA289" s="132">
        <f>$Z$289*$K$289</f>
        <v>0</v>
      </c>
      <c r="AR289" s="6" t="s">
        <v>167</v>
      </c>
      <c r="AT289" s="6" t="s">
        <v>163</v>
      </c>
      <c r="AU289" s="6" t="s">
        <v>103</v>
      </c>
      <c r="AY289" s="6" t="s">
        <v>162</v>
      </c>
      <c r="BE289" s="85">
        <f>IF($U$289="základní",$N$289,0)</f>
        <v>0</v>
      </c>
      <c r="BF289" s="85">
        <f>IF($U$289="snížená",$N$289,0)</f>
        <v>0</v>
      </c>
      <c r="BG289" s="85">
        <f>IF($U$289="zákl. přenesená",$N$289,0)</f>
        <v>0</v>
      </c>
      <c r="BH289" s="85">
        <f>IF($U$289="sníž. přenesená",$N$289,0)</f>
        <v>0</v>
      </c>
      <c r="BI289" s="85">
        <f>IF($U$289="nulová",$N$289,0)</f>
        <v>0</v>
      </c>
      <c r="BJ289" s="6" t="s">
        <v>22</v>
      </c>
      <c r="BK289" s="85">
        <f>ROUND($L$289*$K$289,2)</f>
        <v>0</v>
      </c>
      <c r="BL289" s="6" t="s">
        <v>167</v>
      </c>
    </row>
    <row r="290" spans="2:51" s="6" customFormat="1" ht="27" customHeight="1">
      <c r="B290" s="133"/>
      <c r="E290" s="134"/>
      <c r="F290" s="217" t="s">
        <v>383</v>
      </c>
      <c r="G290" s="218"/>
      <c r="H290" s="218"/>
      <c r="I290" s="218"/>
      <c r="K290" s="134"/>
      <c r="R290" s="135"/>
      <c r="T290" s="136"/>
      <c r="AA290" s="137"/>
      <c r="AT290" s="134" t="s">
        <v>169</v>
      </c>
      <c r="AU290" s="134" t="s">
        <v>103</v>
      </c>
      <c r="AV290" s="134" t="s">
        <v>22</v>
      </c>
      <c r="AW290" s="134" t="s">
        <v>113</v>
      </c>
      <c r="AX290" s="134" t="s">
        <v>79</v>
      </c>
      <c r="AY290" s="134" t="s">
        <v>162</v>
      </c>
    </row>
    <row r="291" spans="2:51" s="6" customFormat="1" ht="39" customHeight="1">
      <c r="B291" s="138"/>
      <c r="E291" s="139"/>
      <c r="F291" s="219" t="s">
        <v>298</v>
      </c>
      <c r="G291" s="220"/>
      <c r="H291" s="220"/>
      <c r="I291" s="220"/>
      <c r="K291" s="140">
        <v>25.019</v>
      </c>
      <c r="R291" s="141"/>
      <c r="T291" s="142"/>
      <c r="AA291" s="143"/>
      <c r="AT291" s="139" t="s">
        <v>169</v>
      </c>
      <c r="AU291" s="139" t="s">
        <v>103</v>
      </c>
      <c r="AV291" s="139" t="s">
        <v>103</v>
      </c>
      <c r="AW291" s="139" t="s">
        <v>113</v>
      </c>
      <c r="AX291" s="139" t="s">
        <v>79</v>
      </c>
      <c r="AY291" s="139" t="s">
        <v>162</v>
      </c>
    </row>
    <row r="292" spans="2:51" s="6" customFormat="1" ht="15.75" customHeight="1">
      <c r="B292" s="138"/>
      <c r="E292" s="139"/>
      <c r="F292" s="219" t="s">
        <v>299</v>
      </c>
      <c r="G292" s="220"/>
      <c r="H292" s="220"/>
      <c r="I292" s="220"/>
      <c r="K292" s="140">
        <v>8.823</v>
      </c>
      <c r="R292" s="141"/>
      <c r="T292" s="142"/>
      <c r="AA292" s="143"/>
      <c r="AT292" s="139" t="s">
        <v>169</v>
      </c>
      <c r="AU292" s="139" t="s">
        <v>103</v>
      </c>
      <c r="AV292" s="139" t="s">
        <v>103</v>
      </c>
      <c r="AW292" s="139" t="s">
        <v>113</v>
      </c>
      <c r="AX292" s="139" t="s">
        <v>79</v>
      </c>
      <c r="AY292" s="139" t="s">
        <v>162</v>
      </c>
    </row>
    <row r="293" spans="2:51" s="6" customFormat="1" ht="15.75" customHeight="1">
      <c r="B293" s="138"/>
      <c r="E293" s="139"/>
      <c r="F293" s="219" t="s">
        <v>300</v>
      </c>
      <c r="G293" s="220"/>
      <c r="H293" s="220"/>
      <c r="I293" s="220"/>
      <c r="K293" s="140">
        <v>3.596</v>
      </c>
      <c r="R293" s="141"/>
      <c r="T293" s="142"/>
      <c r="AA293" s="143"/>
      <c r="AT293" s="139" t="s">
        <v>169</v>
      </c>
      <c r="AU293" s="139" t="s">
        <v>103</v>
      </c>
      <c r="AV293" s="139" t="s">
        <v>103</v>
      </c>
      <c r="AW293" s="139" t="s">
        <v>113</v>
      </c>
      <c r="AX293" s="139" t="s">
        <v>79</v>
      </c>
      <c r="AY293" s="139" t="s">
        <v>162</v>
      </c>
    </row>
    <row r="294" spans="2:51" s="6" customFormat="1" ht="15.75" customHeight="1">
      <c r="B294" s="138"/>
      <c r="E294" s="139"/>
      <c r="F294" s="219" t="s">
        <v>301</v>
      </c>
      <c r="G294" s="220"/>
      <c r="H294" s="220"/>
      <c r="I294" s="220"/>
      <c r="K294" s="140">
        <v>30.66</v>
      </c>
      <c r="R294" s="141"/>
      <c r="T294" s="142"/>
      <c r="AA294" s="143"/>
      <c r="AT294" s="139" t="s">
        <v>169</v>
      </c>
      <c r="AU294" s="139" t="s">
        <v>103</v>
      </c>
      <c r="AV294" s="139" t="s">
        <v>103</v>
      </c>
      <c r="AW294" s="139" t="s">
        <v>113</v>
      </c>
      <c r="AX294" s="139" t="s">
        <v>79</v>
      </c>
      <c r="AY294" s="139" t="s">
        <v>162</v>
      </c>
    </row>
    <row r="295" spans="2:51" s="6" customFormat="1" ht="15.75" customHeight="1">
      <c r="B295" s="138"/>
      <c r="E295" s="139"/>
      <c r="F295" s="219" t="s">
        <v>302</v>
      </c>
      <c r="G295" s="220"/>
      <c r="H295" s="220"/>
      <c r="I295" s="220"/>
      <c r="K295" s="140">
        <v>-5.218</v>
      </c>
      <c r="R295" s="141"/>
      <c r="T295" s="142"/>
      <c r="AA295" s="143"/>
      <c r="AT295" s="139" t="s">
        <v>169</v>
      </c>
      <c r="AU295" s="139" t="s">
        <v>103</v>
      </c>
      <c r="AV295" s="139" t="s">
        <v>103</v>
      </c>
      <c r="AW295" s="139" t="s">
        <v>113</v>
      </c>
      <c r="AX295" s="139" t="s">
        <v>79</v>
      </c>
      <c r="AY295" s="139" t="s">
        <v>162</v>
      </c>
    </row>
    <row r="296" spans="2:51" s="6" customFormat="1" ht="15.75" customHeight="1">
      <c r="B296" s="144"/>
      <c r="E296" s="145"/>
      <c r="F296" s="224" t="s">
        <v>172</v>
      </c>
      <c r="G296" s="225"/>
      <c r="H296" s="225"/>
      <c r="I296" s="225"/>
      <c r="K296" s="146">
        <v>62.88</v>
      </c>
      <c r="R296" s="147"/>
      <c r="T296" s="148"/>
      <c r="AA296" s="149"/>
      <c r="AT296" s="145" t="s">
        <v>169</v>
      </c>
      <c r="AU296" s="145" t="s">
        <v>103</v>
      </c>
      <c r="AV296" s="145" t="s">
        <v>167</v>
      </c>
      <c r="AW296" s="145" t="s">
        <v>113</v>
      </c>
      <c r="AX296" s="145" t="s">
        <v>22</v>
      </c>
      <c r="AY296" s="145" t="s">
        <v>162</v>
      </c>
    </row>
    <row r="297" spans="2:64" s="6" customFormat="1" ht="15.75" customHeight="1">
      <c r="B297" s="22"/>
      <c r="C297" s="126" t="s">
        <v>384</v>
      </c>
      <c r="D297" s="126" t="s">
        <v>163</v>
      </c>
      <c r="E297" s="127" t="s">
        <v>385</v>
      </c>
      <c r="F297" s="215" t="s">
        <v>386</v>
      </c>
      <c r="G297" s="214"/>
      <c r="H297" s="214"/>
      <c r="I297" s="214"/>
      <c r="J297" s="128" t="s">
        <v>166</v>
      </c>
      <c r="K297" s="129">
        <v>78.584</v>
      </c>
      <c r="L297" s="216">
        <v>0</v>
      </c>
      <c r="M297" s="214"/>
      <c r="N297" s="213">
        <f>ROUND($L$297*$K$297,2)</f>
        <v>0</v>
      </c>
      <c r="O297" s="214"/>
      <c r="P297" s="214"/>
      <c r="Q297" s="214"/>
      <c r="R297" s="23"/>
      <c r="T297" s="130"/>
      <c r="U297" s="29" t="s">
        <v>44</v>
      </c>
      <c r="V297" s="131">
        <v>0.51</v>
      </c>
      <c r="W297" s="131">
        <f>$V$297*$K$297</f>
        <v>40.07784</v>
      </c>
      <c r="X297" s="131">
        <v>0</v>
      </c>
      <c r="Y297" s="131">
        <f>$X$297*$K$297</f>
        <v>0</v>
      </c>
      <c r="Z297" s="131">
        <v>0</v>
      </c>
      <c r="AA297" s="132">
        <f>$Z$297*$K$297</f>
        <v>0</v>
      </c>
      <c r="AR297" s="6" t="s">
        <v>167</v>
      </c>
      <c r="AT297" s="6" t="s">
        <v>163</v>
      </c>
      <c r="AU297" s="6" t="s">
        <v>103</v>
      </c>
      <c r="AY297" s="6" t="s">
        <v>162</v>
      </c>
      <c r="BE297" s="85">
        <f>IF($U$297="základní",$N$297,0)</f>
        <v>0</v>
      </c>
      <c r="BF297" s="85">
        <f>IF($U$297="snížená",$N$297,0)</f>
        <v>0</v>
      </c>
      <c r="BG297" s="85">
        <f>IF($U$297="zákl. přenesená",$N$297,0)</f>
        <v>0</v>
      </c>
      <c r="BH297" s="85">
        <f>IF($U$297="sníž. přenesená",$N$297,0)</f>
        <v>0</v>
      </c>
      <c r="BI297" s="85">
        <f>IF($U$297="nulová",$N$297,0)</f>
        <v>0</v>
      </c>
      <c r="BJ297" s="6" t="s">
        <v>22</v>
      </c>
      <c r="BK297" s="85">
        <f>ROUND($L$297*$K$297,2)</f>
        <v>0</v>
      </c>
      <c r="BL297" s="6" t="s">
        <v>167</v>
      </c>
    </row>
    <row r="298" spans="2:51" s="6" customFormat="1" ht="27" customHeight="1">
      <c r="B298" s="133"/>
      <c r="E298" s="134"/>
      <c r="F298" s="217" t="s">
        <v>387</v>
      </c>
      <c r="G298" s="218"/>
      <c r="H298" s="218"/>
      <c r="I298" s="218"/>
      <c r="K298" s="134"/>
      <c r="R298" s="135"/>
      <c r="T298" s="136"/>
      <c r="AA298" s="137"/>
      <c r="AT298" s="134" t="s">
        <v>169</v>
      </c>
      <c r="AU298" s="134" t="s">
        <v>103</v>
      </c>
      <c r="AV298" s="134" t="s">
        <v>22</v>
      </c>
      <c r="AW298" s="134" t="s">
        <v>113</v>
      </c>
      <c r="AX298" s="134" t="s">
        <v>79</v>
      </c>
      <c r="AY298" s="134" t="s">
        <v>162</v>
      </c>
    </row>
    <row r="299" spans="2:51" s="6" customFormat="1" ht="27" customHeight="1">
      <c r="B299" s="138"/>
      <c r="E299" s="139"/>
      <c r="F299" s="219" t="s">
        <v>388</v>
      </c>
      <c r="G299" s="220"/>
      <c r="H299" s="220"/>
      <c r="I299" s="220"/>
      <c r="K299" s="140">
        <v>78.584</v>
      </c>
      <c r="R299" s="141"/>
      <c r="T299" s="142"/>
      <c r="AA299" s="143"/>
      <c r="AT299" s="139" t="s">
        <v>169</v>
      </c>
      <c r="AU299" s="139" t="s">
        <v>103</v>
      </c>
      <c r="AV299" s="139" t="s">
        <v>103</v>
      </c>
      <c r="AW299" s="139" t="s">
        <v>113</v>
      </c>
      <c r="AX299" s="139" t="s">
        <v>22</v>
      </c>
      <c r="AY299" s="139" t="s">
        <v>162</v>
      </c>
    </row>
    <row r="300" spans="2:64" s="6" customFormat="1" ht="27" customHeight="1">
      <c r="B300" s="22"/>
      <c r="C300" s="126" t="s">
        <v>389</v>
      </c>
      <c r="D300" s="126" t="s">
        <v>163</v>
      </c>
      <c r="E300" s="127" t="s">
        <v>390</v>
      </c>
      <c r="F300" s="215" t="s">
        <v>391</v>
      </c>
      <c r="G300" s="214"/>
      <c r="H300" s="214"/>
      <c r="I300" s="214"/>
      <c r="J300" s="128" t="s">
        <v>166</v>
      </c>
      <c r="K300" s="129">
        <v>62.88</v>
      </c>
      <c r="L300" s="216">
        <v>0</v>
      </c>
      <c r="M300" s="214"/>
      <c r="N300" s="213">
        <f>ROUND($L$300*$K$300,2)</f>
        <v>0</v>
      </c>
      <c r="O300" s="214"/>
      <c r="P300" s="214"/>
      <c r="Q300" s="214"/>
      <c r="R300" s="23"/>
      <c r="T300" s="130"/>
      <c r="U300" s="29" t="s">
        <v>44</v>
      </c>
      <c r="V300" s="131">
        <v>0.51</v>
      </c>
      <c r="W300" s="131">
        <f>$V$300*$K$300</f>
        <v>32.0688</v>
      </c>
      <c r="X300" s="131">
        <v>0</v>
      </c>
      <c r="Y300" s="131">
        <f>$X$300*$K$300</f>
        <v>0</v>
      </c>
      <c r="Z300" s="131">
        <v>0</v>
      </c>
      <c r="AA300" s="132">
        <f>$Z$300*$K$300</f>
        <v>0</v>
      </c>
      <c r="AR300" s="6" t="s">
        <v>167</v>
      </c>
      <c r="AT300" s="6" t="s">
        <v>163</v>
      </c>
      <c r="AU300" s="6" t="s">
        <v>103</v>
      </c>
      <c r="AY300" s="6" t="s">
        <v>162</v>
      </c>
      <c r="BE300" s="85">
        <f>IF($U$300="základní",$N$300,0)</f>
        <v>0</v>
      </c>
      <c r="BF300" s="85">
        <f>IF($U$300="snížená",$N$300,0)</f>
        <v>0</v>
      </c>
      <c r="BG300" s="85">
        <f>IF($U$300="zákl. přenesená",$N$300,0)</f>
        <v>0</v>
      </c>
      <c r="BH300" s="85">
        <f>IF($U$300="sníž. přenesená",$N$300,0)</f>
        <v>0</v>
      </c>
      <c r="BI300" s="85">
        <f>IF($U$300="nulová",$N$300,0)</f>
        <v>0</v>
      </c>
      <c r="BJ300" s="6" t="s">
        <v>22</v>
      </c>
      <c r="BK300" s="85">
        <f>ROUND($L$300*$K$300,2)</f>
        <v>0</v>
      </c>
      <c r="BL300" s="6" t="s">
        <v>167</v>
      </c>
    </row>
    <row r="301" spans="2:51" s="6" customFormat="1" ht="27" customHeight="1">
      <c r="B301" s="133"/>
      <c r="E301" s="134"/>
      <c r="F301" s="217" t="s">
        <v>387</v>
      </c>
      <c r="G301" s="218"/>
      <c r="H301" s="218"/>
      <c r="I301" s="218"/>
      <c r="K301" s="134"/>
      <c r="R301" s="135"/>
      <c r="T301" s="136"/>
      <c r="AA301" s="137"/>
      <c r="AT301" s="134" t="s">
        <v>169</v>
      </c>
      <c r="AU301" s="134" t="s">
        <v>103</v>
      </c>
      <c r="AV301" s="134" t="s">
        <v>22</v>
      </c>
      <c r="AW301" s="134" t="s">
        <v>113</v>
      </c>
      <c r="AX301" s="134" t="s">
        <v>79</v>
      </c>
      <c r="AY301" s="134" t="s">
        <v>162</v>
      </c>
    </row>
    <row r="302" spans="2:51" s="6" customFormat="1" ht="27" customHeight="1">
      <c r="B302" s="138"/>
      <c r="E302" s="139"/>
      <c r="F302" s="219" t="s">
        <v>388</v>
      </c>
      <c r="G302" s="220"/>
      <c r="H302" s="220"/>
      <c r="I302" s="220"/>
      <c r="K302" s="140">
        <v>78.584</v>
      </c>
      <c r="R302" s="141"/>
      <c r="T302" s="142"/>
      <c r="AA302" s="143"/>
      <c r="AT302" s="139" t="s">
        <v>169</v>
      </c>
      <c r="AU302" s="139" t="s">
        <v>103</v>
      </c>
      <c r="AV302" s="139" t="s">
        <v>103</v>
      </c>
      <c r="AW302" s="139" t="s">
        <v>113</v>
      </c>
      <c r="AX302" s="139" t="s">
        <v>22</v>
      </c>
      <c r="AY302" s="139" t="s">
        <v>162</v>
      </c>
    </row>
    <row r="303" spans="2:51" s="6" customFormat="1" ht="27" customHeight="1">
      <c r="B303" s="138"/>
      <c r="E303" s="139"/>
      <c r="F303" s="219" t="s">
        <v>392</v>
      </c>
      <c r="G303" s="220"/>
      <c r="H303" s="220"/>
      <c r="I303" s="220"/>
      <c r="K303" s="140">
        <v>62.88</v>
      </c>
      <c r="R303" s="141"/>
      <c r="T303" s="142"/>
      <c r="AA303" s="143"/>
      <c r="AT303" s="139" t="s">
        <v>169</v>
      </c>
      <c r="AU303" s="139" t="s">
        <v>103</v>
      </c>
      <c r="AV303" s="139" t="s">
        <v>103</v>
      </c>
      <c r="AW303" s="139" t="s">
        <v>113</v>
      </c>
      <c r="AX303" s="139" t="s">
        <v>22</v>
      </c>
      <c r="AY303" s="139" t="s">
        <v>162</v>
      </c>
    </row>
    <row r="304" spans="2:63" s="116" customFormat="1" ht="23.25" customHeight="1">
      <c r="B304" s="117"/>
      <c r="D304" s="125" t="s">
        <v>122</v>
      </c>
      <c r="E304" s="125"/>
      <c r="F304" s="125"/>
      <c r="G304" s="125"/>
      <c r="H304" s="125"/>
      <c r="I304" s="125"/>
      <c r="J304" s="125"/>
      <c r="K304" s="125"/>
      <c r="L304" s="125"/>
      <c r="M304" s="125"/>
      <c r="N304" s="210">
        <f>$BK$304</f>
        <v>0</v>
      </c>
      <c r="O304" s="211"/>
      <c r="P304" s="211"/>
      <c r="Q304" s="211"/>
      <c r="R304" s="120"/>
      <c r="T304" s="121"/>
      <c r="W304" s="122">
        <f>SUM($W$305:$W$306)</f>
        <v>10.1745</v>
      </c>
      <c r="Y304" s="122">
        <f>SUM($Y$305:$Y$306)</f>
        <v>0.012596999999999999</v>
      </c>
      <c r="AA304" s="123">
        <f>SUM($AA$305:$AA$306)</f>
        <v>0</v>
      </c>
      <c r="AR304" s="119" t="s">
        <v>22</v>
      </c>
      <c r="AT304" s="119" t="s">
        <v>78</v>
      </c>
      <c r="AU304" s="119" t="s">
        <v>103</v>
      </c>
      <c r="AY304" s="119" t="s">
        <v>162</v>
      </c>
      <c r="BK304" s="124">
        <f>SUM($BK$305:$BK$306)</f>
        <v>0</v>
      </c>
    </row>
    <row r="305" spans="2:64" s="6" customFormat="1" ht="39" customHeight="1">
      <c r="B305" s="22"/>
      <c r="C305" s="126" t="s">
        <v>393</v>
      </c>
      <c r="D305" s="126" t="s">
        <v>163</v>
      </c>
      <c r="E305" s="127" t="s">
        <v>394</v>
      </c>
      <c r="F305" s="215" t="s">
        <v>395</v>
      </c>
      <c r="G305" s="214"/>
      <c r="H305" s="214"/>
      <c r="I305" s="214"/>
      <c r="J305" s="128" t="s">
        <v>166</v>
      </c>
      <c r="K305" s="129">
        <v>96.9</v>
      </c>
      <c r="L305" s="216">
        <v>0</v>
      </c>
      <c r="M305" s="214"/>
      <c r="N305" s="213">
        <f>ROUND($L$305*$K$305,2)</f>
        <v>0</v>
      </c>
      <c r="O305" s="214"/>
      <c r="P305" s="214"/>
      <c r="Q305" s="214"/>
      <c r="R305" s="23"/>
      <c r="T305" s="130"/>
      <c r="U305" s="29" t="s">
        <v>44</v>
      </c>
      <c r="V305" s="131">
        <v>0.105</v>
      </c>
      <c r="W305" s="131">
        <f>$V$305*$K$305</f>
        <v>10.1745</v>
      </c>
      <c r="X305" s="131">
        <v>0.00013</v>
      </c>
      <c r="Y305" s="131">
        <f>$X$305*$K$305</f>
        <v>0.012596999999999999</v>
      </c>
      <c r="Z305" s="131">
        <v>0</v>
      </c>
      <c r="AA305" s="132">
        <f>$Z$305*$K$305</f>
        <v>0</v>
      </c>
      <c r="AR305" s="6" t="s">
        <v>167</v>
      </c>
      <c r="AT305" s="6" t="s">
        <v>163</v>
      </c>
      <c r="AU305" s="6" t="s">
        <v>177</v>
      </c>
      <c r="AY305" s="6" t="s">
        <v>162</v>
      </c>
      <c r="BE305" s="85">
        <f>IF($U$305="základní",$N$305,0)</f>
        <v>0</v>
      </c>
      <c r="BF305" s="85">
        <f>IF($U$305="snížená",$N$305,0)</f>
        <v>0</v>
      </c>
      <c r="BG305" s="85">
        <f>IF($U$305="zákl. přenesená",$N$305,0)</f>
        <v>0</v>
      </c>
      <c r="BH305" s="85">
        <f>IF($U$305="sníž. přenesená",$N$305,0)</f>
        <v>0</v>
      </c>
      <c r="BI305" s="85">
        <f>IF($U$305="nulová",$N$305,0)</f>
        <v>0</v>
      </c>
      <c r="BJ305" s="6" t="s">
        <v>22</v>
      </c>
      <c r="BK305" s="85">
        <f>ROUND($L$305*$K$305,2)</f>
        <v>0</v>
      </c>
      <c r="BL305" s="6" t="s">
        <v>167</v>
      </c>
    </row>
    <row r="306" spans="2:51" s="6" customFormat="1" ht="39" customHeight="1">
      <c r="B306" s="138"/>
      <c r="E306" s="139"/>
      <c r="F306" s="219" t="s">
        <v>396</v>
      </c>
      <c r="G306" s="220"/>
      <c r="H306" s="220"/>
      <c r="I306" s="220"/>
      <c r="K306" s="140">
        <v>96.9</v>
      </c>
      <c r="R306" s="141"/>
      <c r="T306" s="142"/>
      <c r="AA306" s="143"/>
      <c r="AT306" s="139" t="s">
        <v>169</v>
      </c>
      <c r="AU306" s="139" t="s">
        <v>177</v>
      </c>
      <c r="AV306" s="139" t="s">
        <v>103</v>
      </c>
      <c r="AW306" s="139" t="s">
        <v>113</v>
      </c>
      <c r="AX306" s="139" t="s">
        <v>22</v>
      </c>
      <c r="AY306" s="139" t="s">
        <v>162</v>
      </c>
    </row>
    <row r="307" spans="2:63" s="116" customFormat="1" ht="30.75" customHeight="1">
      <c r="B307" s="117"/>
      <c r="D307" s="125" t="s">
        <v>123</v>
      </c>
      <c r="E307" s="125"/>
      <c r="F307" s="125"/>
      <c r="G307" s="125"/>
      <c r="H307" s="125"/>
      <c r="I307" s="125"/>
      <c r="J307" s="125"/>
      <c r="K307" s="125"/>
      <c r="L307" s="125"/>
      <c r="M307" s="125"/>
      <c r="N307" s="210">
        <f>$BK$307</f>
        <v>0</v>
      </c>
      <c r="O307" s="211"/>
      <c r="P307" s="211"/>
      <c r="Q307" s="211"/>
      <c r="R307" s="120"/>
      <c r="T307" s="121"/>
      <c r="W307" s="122">
        <f>SUM($W$308:$W$312)</f>
        <v>24.021094</v>
      </c>
      <c r="Y307" s="122">
        <f>SUM($Y$308:$Y$312)</f>
        <v>0</v>
      </c>
      <c r="AA307" s="123">
        <f>SUM($AA$308:$AA$312)</f>
        <v>0</v>
      </c>
      <c r="AR307" s="119" t="s">
        <v>22</v>
      </c>
      <c r="AT307" s="119" t="s">
        <v>78</v>
      </c>
      <c r="AU307" s="119" t="s">
        <v>22</v>
      </c>
      <c r="AY307" s="119" t="s">
        <v>162</v>
      </c>
      <c r="BK307" s="124">
        <f>SUM($BK$308:$BK$312)</f>
        <v>0</v>
      </c>
    </row>
    <row r="308" spans="2:64" s="6" customFormat="1" ht="39" customHeight="1">
      <c r="B308" s="22"/>
      <c r="C308" s="126" t="s">
        <v>397</v>
      </c>
      <c r="D308" s="126" t="s">
        <v>163</v>
      </c>
      <c r="E308" s="127" t="s">
        <v>398</v>
      </c>
      <c r="F308" s="215" t="s">
        <v>399</v>
      </c>
      <c r="G308" s="214"/>
      <c r="H308" s="214"/>
      <c r="I308" s="214"/>
      <c r="J308" s="128" t="s">
        <v>208</v>
      </c>
      <c r="K308" s="129">
        <v>13.601</v>
      </c>
      <c r="L308" s="216">
        <v>0</v>
      </c>
      <c r="M308" s="214"/>
      <c r="N308" s="213">
        <f>ROUND($L$308*$K$308,2)</f>
        <v>0</v>
      </c>
      <c r="O308" s="214"/>
      <c r="P308" s="214"/>
      <c r="Q308" s="214"/>
      <c r="R308" s="23"/>
      <c r="T308" s="130"/>
      <c r="U308" s="29" t="s">
        <v>44</v>
      </c>
      <c r="V308" s="131">
        <v>1.569</v>
      </c>
      <c r="W308" s="131">
        <f>$V$308*$K$308</f>
        <v>21.339969</v>
      </c>
      <c r="X308" s="131">
        <v>0</v>
      </c>
      <c r="Y308" s="131">
        <f>$X$308*$K$308</f>
        <v>0</v>
      </c>
      <c r="Z308" s="131">
        <v>0</v>
      </c>
      <c r="AA308" s="132">
        <f>$Z$308*$K$308</f>
        <v>0</v>
      </c>
      <c r="AR308" s="6" t="s">
        <v>167</v>
      </c>
      <c r="AT308" s="6" t="s">
        <v>163</v>
      </c>
      <c r="AU308" s="6" t="s">
        <v>103</v>
      </c>
      <c r="AY308" s="6" t="s">
        <v>162</v>
      </c>
      <c r="BE308" s="85">
        <f>IF($U$308="základní",$N$308,0)</f>
        <v>0</v>
      </c>
      <c r="BF308" s="85">
        <f>IF($U$308="snížená",$N$308,0)</f>
        <v>0</v>
      </c>
      <c r="BG308" s="85">
        <f>IF($U$308="zákl. přenesená",$N$308,0)</f>
        <v>0</v>
      </c>
      <c r="BH308" s="85">
        <f>IF($U$308="sníž. přenesená",$N$308,0)</f>
        <v>0</v>
      </c>
      <c r="BI308" s="85">
        <f>IF($U$308="nulová",$N$308,0)</f>
        <v>0</v>
      </c>
      <c r="BJ308" s="6" t="s">
        <v>22</v>
      </c>
      <c r="BK308" s="85">
        <f>ROUND($L$308*$K$308,2)</f>
        <v>0</v>
      </c>
      <c r="BL308" s="6" t="s">
        <v>167</v>
      </c>
    </row>
    <row r="309" spans="2:64" s="6" customFormat="1" ht="27" customHeight="1">
      <c r="B309" s="22"/>
      <c r="C309" s="126" t="s">
        <v>400</v>
      </c>
      <c r="D309" s="126" t="s">
        <v>163</v>
      </c>
      <c r="E309" s="127" t="s">
        <v>401</v>
      </c>
      <c r="F309" s="215" t="s">
        <v>402</v>
      </c>
      <c r="G309" s="214"/>
      <c r="H309" s="214"/>
      <c r="I309" s="214"/>
      <c r="J309" s="128" t="s">
        <v>208</v>
      </c>
      <c r="K309" s="129">
        <v>13.601</v>
      </c>
      <c r="L309" s="216">
        <v>0</v>
      </c>
      <c r="M309" s="214"/>
      <c r="N309" s="213">
        <f>ROUND($L$309*$K$309,2)</f>
        <v>0</v>
      </c>
      <c r="O309" s="214"/>
      <c r="P309" s="214"/>
      <c r="Q309" s="214"/>
      <c r="R309" s="23"/>
      <c r="T309" s="130"/>
      <c r="U309" s="29" t="s">
        <v>44</v>
      </c>
      <c r="V309" s="131">
        <v>0.125</v>
      </c>
      <c r="W309" s="131">
        <f>$V$309*$K$309</f>
        <v>1.700125</v>
      </c>
      <c r="X309" s="131">
        <v>0</v>
      </c>
      <c r="Y309" s="131">
        <f>$X$309*$K$309</f>
        <v>0</v>
      </c>
      <c r="Z309" s="131">
        <v>0</v>
      </c>
      <c r="AA309" s="132">
        <f>$Z$309*$K$309</f>
        <v>0</v>
      </c>
      <c r="AR309" s="6" t="s">
        <v>167</v>
      </c>
      <c r="AT309" s="6" t="s">
        <v>163</v>
      </c>
      <c r="AU309" s="6" t="s">
        <v>103</v>
      </c>
      <c r="AY309" s="6" t="s">
        <v>162</v>
      </c>
      <c r="BE309" s="85">
        <f>IF($U$309="základní",$N$309,0)</f>
        <v>0</v>
      </c>
      <c r="BF309" s="85">
        <f>IF($U$309="snížená",$N$309,0)</f>
        <v>0</v>
      </c>
      <c r="BG309" s="85">
        <f>IF($U$309="zákl. přenesená",$N$309,0)</f>
        <v>0</v>
      </c>
      <c r="BH309" s="85">
        <f>IF($U$309="sníž. přenesená",$N$309,0)</f>
        <v>0</v>
      </c>
      <c r="BI309" s="85">
        <f>IF($U$309="nulová",$N$309,0)</f>
        <v>0</v>
      </c>
      <c r="BJ309" s="6" t="s">
        <v>22</v>
      </c>
      <c r="BK309" s="85">
        <f>ROUND($L$309*$K$309,2)</f>
        <v>0</v>
      </c>
      <c r="BL309" s="6" t="s">
        <v>167</v>
      </c>
    </row>
    <row r="310" spans="2:64" s="6" customFormat="1" ht="27" customHeight="1">
      <c r="B310" s="22"/>
      <c r="C310" s="126" t="s">
        <v>403</v>
      </c>
      <c r="D310" s="126" t="s">
        <v>163</v>
      </c>
      <c r="E310" s="127" t="s">
        <v>404</v>
      </c>
      <c r="F310" s="215" t="s">
        <v>405</v>
      </c>
      <c r="G310" s="214"/>
      <c r="H310" s="214"/>
      <c r="I310" s="214"/>
      <c r="J310" s="128" t="s">
        <v>208</v>
      </c>
      <c r="K310" s="129">
        <v>163.5</v>
      </c>
      <c r="L310" s="216">
        <v>0</v>
      </c>
      <c r="M310" s="214"/>
      <c r="N310" s="213">
        <f>ROUND($L$310*$K$310,2)</f>
        <v>0</v>
      </c>
      <c r="O310" s="214"/>
      <c r="P310" s="214"/>
      <c r="Q310" s="214"/>
      <c r="R310" s="23"/>
      <c r="T310" s="130"/>
      <c r="U310" s="29" t="s">
        <v>44</v>
      </c>
      <c r="V310" s="131">
        <v>0.006</v>
      </c>
      <c r="W310" s="131">
        <f>$V$310*$K$310</f>
        <v>0.981</v>
      </c>
      <c r="X310" s="131">
        <v>0</v>
      </c>
      <c r="Y310" s="131">
        <f>$X$310*$K$310</f>
        <v>0</v>
      </c>
      <c r="Z310" s="131">
        <v>0</v>
      </c>
      <c r="AA310" s="132">
        <f>$Z$310*$K$310</f>
        <v>0</v>
      </c>
      <c r="AR310" s="6" t="s">
        <v>167</v>
      </c>
      <c r="AT310" s="6" t="s">
        <v>163</v>
      </c>
      <c r="AU310" s="6" t="s">
        <v>103</v>
      </c>
      <c r="AY310" s="6" t="s">
        <v>162</v>
      </c>
      <c r="BE310" s="85">
        <f>IF($U$310="základní",$N$310,0)</f>
        <v>0</v>
      </c>
      <c r="BF310" s="85">
        <f>IF($U$310="snížená",$N$310,0)</f>
        <v>0</v>
      </c>
      <c r="BG310" s="85">
        <f>IF($U$310="zákl. přenesená",$N$310,0)</f>
        <v>0</v>
      </c>
      <c r="BH310" s="85">
        <f>IF($U$310="sníž. přenesená",$N$310,0)</f>
        <v>0</v>
      </c>
      <c r="BI310" s="85">
        <f>IF($U$310="nulová",$N$310,0)</f>
        <v>0</v>
      </c>
      <c r="BJ310" s="6" t="s">
        <v>22</v>
      </c>
      <c r="BK310" s="85">
        <f>ROUND($L$310*$K$310,2)</f>
        <v>0</v>
      </c>
      <c r="BL310" s="6" t="s">
        <v>167</v>
      </c>
    </row>
    <row r="311" spans="2:51" s="6" customFormat="1" ht="15.75" customHeight="1">
      <c r="B311" s="138"/>
      <c r="E311" s="139"/>
      <c r="F311" s="219" t="s">
        <v>406</v>
      </c>
      <c r="G311" s="220"/>
      <c r="H311" s="220"/>
      <c r="I311" s="220"/>
      <c r="K311" s="140">
        <v>163.5</v>
      </c>
      <c r="R311" s="141"/>
      <c r="T311" s="142"/>
      <c r="AA311" s="143"/>
      <c r="AT311" s="139" t="s">
        <v>169</v>
      </c>
      <c r="AU311" s="139" t="s">
        <v>103</v>
      </c>
      <c r="AV311" s="139" t="s">
        <v>103</v>
      </c>
      <c r="AW311" s="139" t="s">
        <v>113</v>
      </c>
      <c r="AX311" s="139" t="s">
        <v>22</v>
      </c>
      <c r="AY311" s="139" t="s">
        <v>162</v>
      </c>
    </row>
    <row r="312" spans="2:64" s="6" customFormat="1" ht="15.75" customHeight="1">
      <c r="B312" s="22"/>
      <c r="C312" s="126" t="s">
        <v>407</v>
      </c>
      <c r="D312" s="126" t="s">
        <v>163</v>
      </c>
      <c r="E312" s="127" t="s">
        <v>408</v>
      </c>
      <c r="F312" s="215" t="s">
        <v>409</v>
      </c>
      <c r="G312" s="214"/>
      <c r="H312" s="214"/>
      <c r="I312" s="214"/>
      <c r="J312" s="128" t="s">
        <v>208</v>
      </c>
      <c r="K312" s="129">
        <v>13.601</v>
      </c>
      <c r="L312" s="216">
        <v>0</v>
      </c>
      <c r="M312" s="214"/>
      <c r="N312" s="213">
        <f>ROUND($L$312*$K$312,2)</f>
        <v>0</v>
      </c>
      <c r="O312" s="214"/>
      <c r="P312" s="214"/>
      <c r="Q312" s="214"/>
      <c r="R312" s="23"/>
      <c r="T312" s="130"/>
      <c r="U312" s="29" t="s">
        <v>44</v>
      </c>
      <c r="V312" s="131">
        <v>0</v>
      </c>
      <c r="W312" s="131">
        <f>$V$312*$K$312</f>
        <v>0</v>
      </c>
      <c r="X312" s="131">
        <v>0</v>
      </c>
      <c r="Y312" s="131">
        <f>$X$312*$K$312</f>
        <v>0</v>
      </c>
      <c r="Z312" s="131">
        <v>0</v>
      </c>
      <c r="AA312" s="132">
        <f>$Z$312*$K$312</f>
        <v>0</v>
      </c>
      <c r="AR312" s="6" t="s">
        <v>167</v>
      </c>
      <c r="AT312" s="6" t="s">
        <v>163</v>
      </c>
      <c r="AU312" s="6" t="s">
        <v>103</v>
      </c>
      <c r="AY312" s="6" t="s">
        <v>162</v>
      </c>
      <c r="BE312" s="85">
        <f>IF($U$312="základní",$N$312,0)</f>
        <v>0</v>
      </c>
      <c r="BF312" s="85">
        <f>IF($U$312="snížená",$N$312,0)</f>
        <v>0</v>
      </c>
      <c r="BG312" s="85">
        <f>IF($U$312="zákl. přenesená",$N$312,0)</f>
        <v>0</v>
      </c>
      <c r="BH312" s="85">
        <f>IF($U$312="sníž. přenesená",$N$312,0)</f>
        <v>0</v>
      </c>
      <c r="BI312" s="85">
        <f>IF($U$312="nulová",$N$312,0)</f>
        <v>0</v>
      </c>
      <c r="BJ312" s="6" t="s">
        <v>22</v>
      </c>
      <c r="BK312" s="85">
        <f>ROUND($L$312*$K$312,2)</f>
        <v>0</v>
      </c>
      <c r="BL312" s="6" t="s">
        <v>167</v>
      </c>
    </row>
    <row r="313" spans="2:63" s="116" customFormat="1" ht="30.75" customHeight="1">
      <c r="B313" s="117"/>
      <c r="D313" s="125" t="s">
        <v>124</v>
      </c>
      <c r="E313" s="125"/>
      <c r="F313" s="125"/>
      <c r="G313" s="125"/>
      <c r="H313" s="125"/>
      <c r="I313" s="125"/>
      <c r="J313" s="125"/>
      <c r="K313" s="125"/>
      <c r="L313" s="125"/>
      <c r="M313" s="125"/>
      <c r="N313" s="210">
        <f>$BK$313</f>
        <v>0</v>
      </c>
      <c r="O313" s="211"/>
      <c r="P313" s="211"/>
      <c r="Q313" s="211"/>
      <c r="R313" s="120"/>
      <c r="T313" s="121"/>
      <c r="W313" s="122">
        <f>$W$314</f>
        <v>94.46410600000002</v>
      </c>
      <c r="Y313" s="122">
        <f>$Y$314</f>
        <v>0</v>
      </c>
      <c r="AA313" s="123">
        <f>$AA$314</f>
        <v>0</v>
      </c>
      <c r="AR313" s="119" t="s">
        <v>22</v>
      </c>
      <c r="AT313" s="119" t="s">
        <v>78</v>
      </c>
      <c r="AU313" s="119" t="s">
        <v>22</v>
      </c>
      <c r="AY313" s="119" t="s">
        <v>162</v>
      </c>
      <c r="BK313" s="124">
        <f>$BK$314</f>
        <v>0</v>
      </c>
    </row>
    <row r="314" spans="2:64" s="6" customFormat="1" ht="27" customHeight="1">
      <c r="B314" s="22"/>
      <c r="C314" s="126" t="s">
        <v>410</v>
      </c>
      <c r="D314" s="126" t="s">
        <v>163</v>
      </c>
      <c r="E314" s="127" t="s">
        <v>411</v>
      </c>
      <c r="F314" s="215" t="s">
        <v>412</v>
      </c>
      <c r="G314" s="214"/>
      <c r="H314" s="214"/>
      <c r="I314" s="214"/>
      <c r="J314" s="128" t="s">
        <v>208</v>
      </c>
      <c r="K314" s="129">
        <v>43.154</v>
      </c>
      <c r="L314" s="216">
        <v>0</v>
      </c>
      <c r="M314" s="214"/>
      <c r="N314" s="213">
        <f>ROUND($L$314*$K$314,2)</f>
        <v>0</v>
      </c>
      <c r="O314" s="214"/>
      <c r="P314" s="214"/>
      <c r="Q314" s="214"/>
      <c r="R314" s="23"/>
      <c r="T314" s="130"/>
      <c r="U314" s="29" t="s">
        <v>44</v>
      </c>
      <c r="V314" s="131">
        <v>2.189</v>
      </c>
      <c r="W314" s="131">
        <f>$V$314*$K$314</f>
        <v>94.46410600000002</v>
      </c>
      <c r="X314" s="131">
        <v>0</v>
      </c>
      <c r="Y314" s="131">
        <f>$X$314*$K$314</f>
        <v>0</v>
      </c>
      <c r="Z314" s="131">
        <v>0</v>
      </c>
      <c r="AA314" s="132">
        <f>$Z$314*$K$314</f>
        <v>0</v>
      </c>
      <c r="AR314" s="6" t="s">
        <v>167</v>
      </c>
      <c r="AT314" s="6" t="s">
        <v>163</v>
      </c>
      <c r="AU314" s="6" t="s">
        <v>103</v>
      </c>
      <c r="AY314" s="6" t="s">
        <v>162</v>
      </c>
      <c r="BE314" s="85">
        <f>IF($U$314="základní",$N$314,0)</f>
        <v>0</v>
      </c>
      <c r="BF314" s="85">
        <f>IF($U$314="snížená",$N$314,0)</f>
        <v>0</v>
      </c>
      <c r="BG314" s="85">
        <f>IF($U$314="zákl. přenesená",$N$314,0)</f>
        <v>0</v>
      </c>
      <c r="BH314" s="85">
        <f>IF($U$314="sníž. přenesená",$N$314,0)</f>
        <v>0</v>
      </c>
      <c r="BI314" s="85">
        <f>IF($U$314="nulová",$N$314,0)</f>
        <v>0</v>
      </c>
      <c r="BJ314" s="6" t="s">
        <v>22</v>
      </c>
      <c r="BK314" s="85">
        <f>ROUND($L$314*$K$314,2)</f>
        <v>0</v>
      </c>
      <c r="BL314" s="6" t="s">
        <v>167</v>
      </c>
    </row>
    <row r="315" spans="2:63" s="116" customFormat="1" ht="37.5" customHeight="1">
      <c r="B315" s="117"/>
      <c r="D315" s="118" t="s">
        <v>125</v>
      </c>
      <c r="E315" s="118"/>
      <c r="F315" s="118"/>
      <c r="G315" s="118"/>
      <c r="H315" s="118"/>
      <c r="I315" s="118"/>
      <c r="J315" s="118"/>
      <c r="K315" s="118"/>
      <c r="L315" s="118"/>
      <c r="M315" s="118"/>
      <c r="N315" s="212">
        <f>$BK$315</f>
        <v>0</v>
      </c>
      <c r="O315" s="211"/>
      <c r="P315" s="211"/>
      <c r="Q315" s="211"/>
      <c r="R315" s="120"/>
      <c r="T315" s="121"/>
      <c r="W315" s="122">
        <f>$W$316+$W$333+$W$338+$W$348+$W$362+$W$374+$W$380+$W$395+$W$422+$W$485+$W$507+$W$559</f>
        <v>351.63430500000004</v>
      </c>
      <c r="Y315" s="122">
        <f>$Y$316+$Y$333+$Y$338+$Y$348+$Y$362+$Y$374+$Y$380+$Y$395+$Y$422+$Y$485+$Y$507+$Y$559</f>
        <v>4.06877762</v>
      </c>
      <c r="AA315" s="123">
        <f>$AA$316+$AA$333+$AA$338+$AA$348+$AA$362+$AA$374+$AA$380+$AA$395+$AA$422+$AA$485+$AA$507+$AA$559</f>
        <v>3.07626937</v>
      </c>
      <c r="AR315" s="119" t="s">
        <v>103</v>
      </c>
      <c r="AT315" s="119" t="s">
        <v>78</v>
      </c>
      <c r="AU315" s="119" t="s">
        <v>79</v>
      </c>
      <c r="AY315" s="119" t="s">
        <v>162</v>
      </c>
      <c r="BK315" s="124">
        <f>$BK$316+$BK$333+$BK$338+$BK$348+$BK$362+$BK$374+$BK$380+$BK$395+$BK$422+$BK$485+$BK$507+$BK$559</f>
        <v>0</v>
      </c>
    </row>
    <row r="316" spans="2:63" s="116" customFormat="1" ht="21" customHeight="1">
      <c r="B316" s="117"/>
      <c r="D316" s="125" t="s">
        <v>126</v>
      </c>
      <c r="E316" s="125"/>
      <c r="F316" s="125"/>
      <c r="G316" s="125"/>
      <c r="H316" s="125"/>
      <c r="I316" s="125"/>
      <c r="J316" s="125"/>
      <c r="K316" s="125"/>
      <c r="L316" s="125"/>
      <c r="M316" s="125"/>
      <c r="N316" s="210">
        <f>$BK$316</f>
        <v>0</v>
      </c>
      <c r="O316" s="211"/>
      <c r="P316" s="211"/>
      <c r="Q316" s="211"/>
      <c r="R316" s="120"/>
      <c r="T316" s="121"/>
      <c r="W316" s="122">
        <f>SUM($W$317:$W$332)</f>
        <v>20.387386999999997</v>
      </c>
      <c r="Y316" s="122">
        <f>SUM($Y$317:$Y$332)</f>
        <v>0.31834239999999997</v>
      </c>
      <c r="AA316" s="123">
        <f>SUM($AA$317:$AA$332)</f>
        <v>0.13408199999999998</v>
      </c>
      <c r="AR316" s="119" t="s">
        <v>103</v>
      </c>
      <c r="AT316" s="119" t="s">
        <v>78</v>
      </c>
      <c r="AU316" s="119" t="s">
        <v>22</v>
      </c>
      <c r="AY316" s="119" t="s">
        <v>162</v>
      </c>
      <c r="BK316" s="124">
        <f>SUM($BK$317:$BK$332)</f>
        <v>0</v>
      </c>
    </row>
    <row r="317" spans="2:64" s="6" customFormat="1" ht="27" customHeight="1">
      <c r="B317" s="22"/>
      <c r="C317" s="126" t="s">
        <v>413</v>
      </c>
      <c r="D317" s="126" t="s">
        <v>163</v>
      </c>
      <c r="E317" s="127" t="s">
        <v>414</v>
      </c>
      <c r="F317" s="215" t="s">
        <v>415</v>
      </c>
      <c r="G317" s="214"/>
      <c r="H317" s="214"/>
      <c r="I317" s="214"/>
      <c r="J317" s="128" t="s">
        <v>166</v>
      </c>
      <c r="K317" s="129">
        <v>38.842</v>
      </c>
      <c r="L317" s="216">
        <v>0</v>
      </c>
      <c r="M317" s="214"/>
      <c r="N317" s="213">
        <f>ROUND($L$317*$K$317,2)</f>
        <v>0</v>
      </c>
      <c r="O317" s="214"/>
      <c r="P317" s="214"/>
      <c r="Q317" s="214"/>
      <c r="R317" s="23"/>
      <c r="T317" s="130"/>
      <c r="U317" s="29" t="s">
        <v>44</v>
      </c>
      <c r="V317" s="131">
        <v>0.069</v>
      </c>
      <c r="W317" s="131">
        <f>$V$317*$K$317</f>
        <v>2.680098</v>
      </c>
      <c r="X317" s="131">
        <v>3E-05</v>
      </c>
      <c r="Y317" s="131">
        <f>$X$317*$K$317</f>
        <v>0.00116526</v>
      </c>
      <c r="Z317" s="131">
        <v>0</v>
      </c>
      <c r="AA317" s="132">
        <f>$Z$317*$K$317</f>
        <v>0</v>
      </c>
      <c r="AR317" s="6" t="s">
        <v>239</v>
      </c>
      <c r="AT317" s="6" t="s">
        <v>163</v>
      </c>
      <c r="AU317" s="6" t="s">
        <v>103</v>
      </c>
      <c r="AY317" s="6" t="s">
        <v>162</v>
      </c>
      <c r="BE317" s="85">
        <f>IF($U$317="základní",$N$317,0)</f>
        <v>0</v>
      </c>
      <c r="BF317" s="85">
        <f>IF($U$317="snížená",$N$317,0)</f>
        <v>0</v>
      </c>
      <c r="BG317" s="85">
        <f>IF($U$317="zákl. přenesená",$N$317,0)</f>
        <v>0</v>
      </c>
      <c r="BH317" s="85">
        <f>IF($U$317="sníž. přenesená",$N$317,0)</f>
        <v>0</v>
      </c>
      <c r="BI317" s="85">
        <f>IF($U$317="nulová",$N$317,0)</f>
        <v>0</v>
      </c>
      <c r="BJ317" s="6" t="s">
        <v>22</v>
      </c>
      <c r="BK317" s="85">
        <f>ROUND($L$317*$K$317,2)</f>
        <v>0</v>
      </c>
      <c r="BL317" s="6" t="s">
        <v>239</v>
      </c>
    </row>
    <row r="318" spans="2:51" s="6" customFormat="1" ht="15.75" customHeight="1">
      <c r="B318" s="133"/>
      <c r="E318" s="134"/>
      <c r="F318" s="217" t="s">
        <v>416</v>
      </c>
      <c r="G318" s="218"/>
      <c r="H318" s="218"/>
      <c r="I318" s="218"/>
      <c r="K318" s="134"/>
      <c r="R318" s="135"/>
      <c r="T318" s="136"/>
      <c r="AA318" s="137"/>
      <c r="AT318" s="134" t="s">
        <v>169</v>
      </c>
      <c r="AU318" s="134" t="s">
        <v>103</v>
      </c>
      <c r="AV318" s="134" t="s">
        <v>22</v>
      </c>
      <c r="AW318" s="134" t="s">
        <v>113</v>
      </c>
      <c r="AX318" s="134" t="s">
        <v>79</v>
      </c>
      <c r="AY318" s="134" t="s">
        <v>162</v>
      </c>
    </row>
    <row r="319" spans="2:51" s="6" customFormat="1" ht="27" customHeight="1">
      <c r="B319" s="138"/>
      <c r="E319" s="139"/>
      <c r="F319" s="219" t="s">
        <v>417</v>
      </c>
      <c r="G319" s="220"/>
      <c r="H319" s="220"/>
      <c r="I319" s="220"/>
      <c r="K319" s="140">
        <v>38.842</v>
      </c>
      <c r="R319" s="141"/>
      <c r="T319" s="142"/>
      <c r="AA319" s="143"/>
      <c r="AT319" s="139" t="s">
        <v>169</v>
      </c>
      <c r="AU319" s="139" t="s">
        <v>103</v>
      </c>
      <c r="AV319" s="139" t="s">
        <v>103</v>
      </c>
      <c r="AW319" s="139" t="s">
        <v>113</v>
      </c>
      <c r="AX319" s="139" t="s">
        <v>22</v>
      </c>
      <c r="AY319" s="139" t="s">
        <v>162</v>
      </c>
    </row>
    <row r="320" spans="2:64" s="6" customFormat="1" ht="27" customHeight="1">
      <c r="B320" s="22"/>
      <c r="C320" s="150" t="s">
        <v>418</v>
      </c>
      <c r="D320" s="150" t="s">
        <v>221</v>
      </c>
      <c r="E320" s="151" t="s">
        <v>419</v>
      </c>
      <c r="F320" s="226" t="s">
        <v>420</v>
      </c>
      <c r="G320" s="227"/>
      <c r="H320" s="227"/>
      <c r="I320" s="227"/>
      <c r="J320" s="152" t="s">
        <v>208</v>
      </c>
      <c r="K320" s="153">
        <v>0.066</v>
      </c>
      <c r="L320" s="228">
        <v>0</v>
      </c>
      <c r="M320" s="227"/>
      <c r="N320" s="229">
        <f>ROUND($L$320*$K$320,2)</f>
        <v>0</v>
      </c>
      <c r="O320" s="214"/>
      <c r="P320" s="214"/>
      <c r="Q320" s="214"/>
      <c r="R320" s="23"/>
      <c r="T320" s="130"/>
      <c r="U320" s="29" t="s">
        <v>44</v>
      </c>
      <c r="V320" s="131">
        <v>0</v>
      </c>
      <c r="W320" s="131">
        <f>$V$320*$K$320</f>
        <v>0</v>
      </c>
      <c r="X320" s="131">
        <v>1</v>
      </c>
      <c r="Y320" s="131">
        <f>$X$320*$K$320</f>
        <v>0.066</v>
      </c>
      <c r="Z320" s="131">
        <v>0</v>
      </c>
      <c r="AA320" s="132">
        <f>$Z$320*$K$320</f>
        <v>0</v>
      </c>
      <c r="AR320" s="6" t="s">
        <v>317</v>
      </c>
      <c r="AT320" s="6" t="s">
        <v>221</v>
      </c>
      <c r="AU320" s="6" t="s">
        <v>103</v>
      </c>
      <c r="AY320" s="6" t="s">
        <v>162</v>
      </c>
      <c r="BE320" s="85">
        <f>IF($U$320="základní",$N$320,0)</f>
        <v>0</v>
      </c>
      <c r="BF320" s="85">
        <f>IF($U$320="snížená",$N$320,0)</f>
        <v>0</v>
      </c>
      <c r="BG320" s="85">
        <f>IF($U$320="zákl. přenesená",$N$320,0)</f>
        <v>0</v>
      </c>
      <c r="BH320" s="85">
        <f>IF($U$320="sníž. přenesená",$N$320,0)</f>
        <v>0</v>
      </c>
      <c r="BI320" s="85">
        <f>IF($U$320="nulová",$N$320,0)</f>
        <v>0</v>
      </c>
      <c r="BJ320" s="6" t="s">
        <v>22</v>
      </c>
      <c r="BK320" s="85">
        <f>ROUND($L$320*$K$320,2)</f>
        <v>0</v>
      </c>
      <c r="BL320" s="6" t="s">
        <v>239</v>
      </c>
    </row>
    <row r="321" spans="2:51" s="6" customFormat="1" ht="15.75" customHeight="1">
      <c r="B321" s="138"/>
      <c r="E321" s="139"/>
      <c r="F321" s="219" t="s">
        <v>421</v>
      </c>
      <c r="G321" s="220"/>
      <c r="H321" s="220"/>
      <c r="I321" s="220"/>
      <c r="K321" s="140">
        <v>38.842</v>
      </c>
      <c r="R321" s="141"/>
      <c r="T321" s="142"/>
      <c r="AA321" s="143"/>
      <c r="AT321" s="139" t="s">
        <v>169</v>
      </c>
      <c r="AU321" s="139" t="s">
        <v>103</v>
      </c>
      <c r="AV321" s="139" t="s">
        <v>103</v>
      </c>
      <c r="AW321" s="139" t="s">
        <v>113</v>
      </c>
      <c r="AX321" s="139" t="s">
        <v>22</v>
      </c>
      <c r="AY321" s="139" t="s">
        <v>162</v>
      </c>
    </row>
    <row r="322" spans="2:64" s="6" customFormat="1" ht="15.75" customHeight="1">
      <c r="B322" s="22"/>
      <c r="C322" s="126" t="s">
        <v>422</v>
      </c>
      <c r="D322" s="126" t="s">
        <v>163</v>
      </c>
      <c r="E322" s="127" t="s">
        <v>423</v>
      </c>
      <c r="F322" s="215" t="s">
        <v>424</v>
      </c>
      <c r="G322" s="214"/>
      <c r="H322" s="214"/>
      <c r="I322" s="214"/>
      <c r="J322" s="128" t="s">
        <v>166</v>
      </c>
      <c r="K322" s="129">
        <v>29.796</v>
      </c>
      <c r="L322" s="216">
        <v>0</v>
      </c>
      <c r="M322" s="214"/>
      <c r="N322" s="213">
        <f>ROUND($L$322*$K$322,2)</f>
        <v>0</v>
      </c>
      <c r="O322" s="214"/>
      <c r="P322" s="214"/>
      <c r="Q322" s="214"/>
      <c r="R322" s="23"/>
      <c r="T322" s="130"/>
      <c r="U322" s="29" t="s">
        <v>44</v>
      </c>
      <c r="V322" s="131">
        <v>0.037</v>
      </c>
      <c r="W322" s="131">
        <f>$V$322*$K$322</f>
        <v>1.102452</v>
      </c>
      <c r="X322" s="131">
        <v>0</v>
      </c>
      <c r="Y322" s="131">
        <f>$X$322*$K$322</f>
        <v>0</v>
      </c>
      <c r="Z322" s="131">
        <v>0.0045</v>
      </c>
      <c r="AA322" s="132">
        <f>$Z$322*$K$322</f>
        <v>0.13408199999999998</v>
      </c>
      <c r="AR322" s="6" t="s">
        <v>239</v>
      </c>
      <c r="AT322" s="6" t="s">
        <v>163</v>
      </c>
      <c r="AU322" s="6" t="s">
        <v>103</v>
      </c>
      <c r="AY322" s="6" t="s">
        <v>162</v>
      </c>
      <c r="BE322" s="85">
        <f>IF($U$322="základní",$N$322,0)</f>
        <v>0</v>
      </c>
      <c r="BF322" s="85">
        <f>IF($U$322="snížená",$N$322,0)</f>
        <v>0</v>
      </c>
      <c r="BG322" s="85">
        <f>IF($U$322="zákl. přenesená",$N$322,0)</f>
        <v>0</v>
      </c>
      <c r="BH322" s="85">
        <f>IF($U$322="sníž. přenesená",$N$322,0)</f>
        <v>0</v>
      </c>
      <c r="BI322" s="85">
        <f>IF($U$322="nulová",$N$322,0)</f>
        <v>0</v>
      </c>
      <c r="BJ322" s="6" t="s">
        <v>22</v>
      </c>
      <c r="BK322" s="85">
        <f>ROUND($L$322*$K$322,2)</f>
        <v>0</v>
      </c>
      <c r="BL322" s="6" t="s">
        <v>239</v>
      </c>
    </row>
    <row r="323" spans="2:51" s="6" customFormat="1" ht="15.75" customHeight="1">
      <c r="B323" s="138"/>
      <c r="E323" s="139"/>
      <c r="F323" s="219" t="s">
        <v>425</v>
      </c>
      <c r="G323" s="220"/>
      <c r="H323" s="220"/>
      <c r="I323" s="220"/>
      <c r="K323" s="140">
        <v>29.796</v>
      </c>
      <c r="R323" s="141"/>
      <c r="T323" s="142"/>
      <c r="AA323" s="143"/>
      <c r="AT323" s="139" t="s">
        <v>169</v>
      </c>
      <c r="AU323" s="139" t="s">
        <v>103</v>
      </c>
      <c r="AV323" s="139" t="s">
        <v>103</v>
      </c>
      <c r="AW323" s="139" t="s">
        <v>113</v>
      </c>
      <c r="AX323" s="139" t="s">
        <v>22</v>
      </c>
      <c r="AY323" s="139" t="s">
        <v>162</v>
      </c>
    </row>
    <row r="324" spans="2:64" s="6" customFormat="1" ht="27" customHeight="1">
      <c r="B324" s="22"/>
      <c r="C324" s="126" t="s">
        <v>426</v>
      </c>
      <c r="D324" s="126" t="s">
        <v>163</v>
      </c>
      <c r="E324" s="127" t="s">
        <v>427</v>
      </c>
      <c r="F324" s="215" t="s">
        <v>428</v>
      </c>
      <c r="G324" s="214"/>
      <c r="H324" s="214"/>
      <c r="I324" s="214"/>
      <c r="J324" s="128" t="s">
        <v>166</v>
      </c>
      <c r="K324" s="129">
        <v>38.842</v>
      </c>
      <c r="L324" s="216">
        <v>0</v>
      </c>
      <c r="M324" s="214"/>
      <c r="N324" s="213">
        <f>ROUND($L$324*$K$324,2)</f>
        <v>0</v>
      </c>
      <c r="O324" s="214"/>
      <c r="P324" s="214"/>
      <c r="Q324" s="214"/>
      <c r="R324" s="23"/>
      <c r="T324" s="130"/>
      <c r="U324" s="29" t="s">
        <v>44</v>
      </c>
      <c r="V324" s="131">
        <v>0.26</v>
      </c>
      <c r="W324" s="131">
        <f>$V$324*$K$324</f>
        <v>10.09892</v>
      </c>
      <c r="X324" s="131">
        <v>0.0004</v>
      </c>
      <c r="Y324" s="131">
        <f>$X$324*$K$324</f>
        <v>0.0155368</v>
      </c>
      <c r="Z324" s="131">
        <v>0</v>
      </c>
      <c r="AA324" s="132">
        <f>$Z$324*$K$324</f>
        <v>0</v>
      </c>
      <c r="AR324" s="6" t="s">
        <v>239</v>
      </c>
      <c r="AT324" s="6" t="s">
        <v>163</v>
      </c>
      <c r="AU324" s="6" t="s">
        <v>103</v>
      </c>
      <c r="AY324" s="6" t="s">
        <v>162</v>
      </c>
      <c r="BE324" s="85">
        <f>IF($U$324="základní",$N$324,0)</f>
        <v>0</v>
      </c>
      <c r="BF324" s="85">
        <f>IF($U$324="snížená",$N$324,0)</f>
        <v>0</v>
      </c>
      <c r="BG324" s="85">
        <f>IF($U$324="zákl. přenesená",$N$324,0)</f>
        <v>0</v>
      </c>
      <c r="BH324" s="85">
        <f>IF($U$324="sníž. přenesená",$N$324,0)</f>
        <v>0</v>
      </c>
      <c r="BI324" s="85">
        <f>IF($U$324="nulová",$N$324,0)</f>
        <v>0</v>
      </c>
      <c r="BJ324" s="6" t="s">
        <v>22</v>
      </c>
      <c r="BK324" s="85">
        <f>ROUND($L$324*$K$324,2)</f>
        <v>0</v>
      </c>
      <c r="BL324" s="6" t="s">
        <v>239</v>
      </c>
    </row>
    <row r="325" spans="2:51" s="6" customFormat="1" ht="15.75" customHeight="1">
      <c r="B325" s="133"/>
      <c r="E325" s="134"/>
      <c r="F325" s="217" t="s">
        <v>429</v>
      </c>
      <c r="G325" s="218"/>
      <c r="H325" s="218"/>
      <c r="I325" s="218"/>
      <c r="K325" s="134"/>
      <c r="R325" s="135"/>
      <c r="T325" s="136"/>
      <c r="AA325" s="137"/>
      <c r="AT325" s="134" t="s">
        <v>169</v>
      </c>
      <c r="AU325" s="134" t="s">
        <v>103</v>
      </c>
      <c r="AV325" s="134" t="s">
        <v>22</v>
      </c>
      <c r="AW325" s="134" t="s">
        <v>113</v>
      </c>
      <c r="AX325" s="134" t="s">
        <v>79</v>
      </c>
      <c r="AY325" s="134" t="s">
        <v>162</v>
      </c>
    </row>
    <row r="326" spans="2:51" s="6" customFormat="1" ht="27" customHeight="1">
      <c r="B326" s="138"/>
      <c r="E326" s="139"/>
      <c r="F326" s="219" t="s">
        <v>417</v>
      </c>
      <c r="G326" s="220"/>
      <c r="H326" s="220"/>
      <c r="I326" s="220"/>
      <c r="K326" s="140">
        <v>38.842</v>
      </c>
      <c r="R326" s="141"/>
      <c r="T326" s="142"/>
      <c r="AA326" s="143"/>
      <c r="AT326" s="139" t="s">
        <v>169</v>
      </c>
      <c r="AU326" s="139" t="s">
        <v>103</v>
      </c>
      <c r="AV326" s="139" t="s">
        <v>103</v>
      </c>
      <c r="AW326" s="139" t="s">
        <v>113</v>
      </c>
      <c r="AX326" s="139" t="s">
        <v>22</v>
      </c>
      <c r="AY326" s="139" t="s">
        <v>162</v>
      </c>
    </row>
    <row r="327" spans="2:64" s="6" customFormat="1" ht="27" customHeight="1">
      <c r="B327" s="22"/>
      <c r="C327" s="150" t="s">
        <v>430</v>
      </c>
      <c r="D327" s="150" t="s">
        <v>221</v>
      </c>
      <c r="E327" s="151" t="s">
        <v>431</v>
      </c>
      <c r="F327" s="226" t="s">
        <v>432</v>
      </c>
      <c r="G327" s="227"/>
      <c r="H327" s="227"/>
      <c r="I327" s="227"/>
      <c r="J327" s="152" t="s">
        <v>166</v>
      </c>
      <c r="K327" s="153">
        <v>46.61</v>
      </c>
      <c r="L327" s="228">
        <v>0</v>
      </c>
      <c r="M327" s="227"/>
      <c r="N327" s="229">
        <f>ROUND($L$327*$K$327,2)</f>
        <v>0</v>
      </c>
      <c r="O327" s="214"/>
      <c r="P327" s="214"/>
      <c r="Q327" s="214"/>
      <c r="R327" s="23"/>
      <c r="T327" s="130"/>
      <c r="U327" s="29" t="s">
        <v>44</v>
      </c>
      <c r="V327" s="131">
        <v>0</v>
      </c>
      <c r="W327" s="131">
        <f>$V$327*$K$327</f>
        <v>0</v>
      </c>
      <c r="X327" s="131">
        <v>0.0039</v>
      </c>
      <c r="Y327" s="131">
        <f>$X$327*$K$327</f>
        <v>0.181779</v>
      </c>
      <c r="Z327" s="131">
        <v>0</v>
      </c>
      <c r="AA327" s="132">
        <f>$Z$327*$K$327</f>
        <v>0</v>
      </c>
      <c r="AR327" s="6" t="s">
        <v>317</v>
      </c>
      <c r="AT327" s="6" t="s">
        <v>221</v>
      </c>
      <c r="AU327" s="6" t="s">
        <v>103</v>
      </c>
      <c r="AY327" s="6" t="s">
        <v>162</v>
      </c>
      <c r="BE327" s="85">
        <f>IF($U$327="základní",$N$327,0)</f>
        <v>0</v>
      </c>
      <c r="BF327" s="85">
        <f>IF($U$327="snížená",$N$327,0)</f>
        <v>0</v>
      </c>
      <c r="BG327" s="85">
        <f>IF($U$327="zákl. přenesená",$N$327,0)</f>
        <v>0</v>
      </c>
      <c r="BH327" s="85">
        <f>IF($U$327="sníž. přenesená",$N$327,0)</f>
        <v>0</v>
      </c>
      <c r="BI327" s="85">
        <f>IF($U$327="nulová",$N$327,0)</f>
        <v>0</v>
      </c>
      <c r="BJ327" s="6" t="s">
        <v>22</v>
      </c>
      <c r="BK327" s="85">
        <f>ROUND($L$327*$K$327,2)</f>
        <v>0</v>
      </c>
      <c r="BL327" s="6" t="s">
        <v>239</v>
      </c>
    </row>
    <row r="328" spans="2:51" s="6" customFormat="1" ht="15.75" customHeight="1">
      <c r="B328" s="138"/>
      <c r="E328" s="139"/>
      <c r="F328" s="219" t="s">
        <v>433</v>
      </c>
      <c r="G328" s="220"/>
      <c r="H328" s="220"/>
      <c r="I328" s="220"/>
      <c r="K328" s="140">
        <v>38.842</v>
      </c>
      <c r="R328" s="141"/>
      <c r="T328" s="142"/>
      <c r="AA328" s="143"/>
      <c r="AT328" s="139" t="s">
        <v>169</v>
      </c>
      <c r="AU328" s="139" t="s">
        <v>103</v>
      </c>
      <c r="AV328" s="139" t="s">
        <v>103</v>
      </c>
      <c r="AW328" s="139" t="s">
        <v>113</v>
      </c>
      <c r="AX328" s="139" t="s">
        <v>22</v>
      </c>
      <c r="AY328" s="139" t="s">
        <v>162</v>
      </c>
    </row>
    <row r="329" spans="2:64" s="6" customFormat="1" ht="27" customHeight="1">
      <c r="B329" s="22"/>
      <c r="C329" s="126" t="s">
        <v>434</v>
      </c>
      <c r="D329" s="126" t="s">
        <v>163</v>
      </c>
      <c r="E329" s="127" t="s">
        <v>435</v>
      </c>
      <c r="F329" s="215" t="s">
        <v>436</v>
      </c>
      <c r="G329" s="214"/>
      <c r="H329" s="214"/>
      <c r="I329" s="214"/>
      <c r="J329" s="128" t="s">
        <v>166</v>
      </c>
      <c r="K329" s="129">
        <v>69.053</v>
      </c>
      <c r="L329" s="216">
        <v>0</v>
      </c>
      <c r="M329" s="214"/>
      <c r="N329" s="213">
        <f>ROUND($L$329*$K$329,2)</f>
        <v>0</v>
      </c>
      <c r="O329" s="214"/>
      <c r="P329" s="214"/>
      <c r="Q329" s="214"/>
      <c r="R329" s="23"/>
      <c r="T329" s="130"/>
      <c r="U329" s="29" t="s">
        <v>44</v>
      </c>
      <c r="V329" s="131">
        <v>0.087</v>
      </c>
      <c r="W329" s="131">
        <f>$V$329*$K$329</f>
        <v>6.007610999999999</v>
      </c>
      <c r="X329" s="131">
        <v>0.00078</v>
      </c>
      <c r="Y329" s="131">
        <f>$X$329*$K$329</f>
        <v>0.053861339999999994</v>
      </c>
      <c r="Z329" s="131">
        <v>0</v>
      </c>
      <c r="AA329" s="132">
        <f>$Z$329*$K$329</f>
        <v>0</v>
      </c>
      <c r="AR329" s="6" t="s">
        <v>239</v>
      </c>
      <c r="AT329" s="6" t="s">
        <v>163</v>
      </c>
      <c r="AU329" s="6" t="s">
        <v>103</v>
      </c>
      <c r="AY329" s="6" t="s">
        <v>162</v>
      </c>
      <c r="BE329" s="85">
        <f>IF($U$329="základní",$N$329,0)</f>
        <v>0</v>
      </c>
      <c r="BF329" s="85">
        <f>IF($U$329="snížená",$N$329,0)</f>
        <v>0</v>
      </c>
      <c r="BG329" s="85">
        <f>IF($U$329="zákl. přenesená",$N$329,0)</f>
        <v>0</v>
      </c>
      <c r="BH329" s="85">
        <f>IF($U$329="sníž. přenesená",$N$329,0)</f>
        <v>0</v>
      </c>
      <c r="BI329" s="85">
        <f>IF($U$329="nulová",$N$329,0)</f>
        <v>0</v>
      </c>
      <c r="BJ329" s="6" t="s">
        <v>22</v>
      </c>
      <c r="BK329" s="85">
        <f>ROUND($L$329*$K$329,2)</f>
        <v>0</v>
      </c>
      <c r="BL329" s="6" t="s">
        <v>239</v>
      </c>
    </row>
    <row r="330" spans="2:51" s="6" customFormat="1" ht="15.75" customHeight="1">
      <c r="B330" s="133"/>
      <c r="E330" s="134"/>
      <c r="F330" s="217" t="s">
        <v>437</v>
      </c>
      <c r="G330" s="218"/>
      <c r="H330" s="218"/>
      <c r="I330" s="218"/>
      <c r="K330" s="134"/>
      <c r="R330" s="135"/>
      <c r="T330" s="136"/>
      <c r="AA330" s="137"/>
      <c r="AT330" s="134" t="s">
        <v>169</v>
      </c>
      <c r="AU330" s="134" t="s">
        <v>103</v>
      </c>
      <c r="AV330" s="134" t="s">
        <v>22</v>
      </c>
      <c r="AW330" s="134" t="s">
        <v>113</v>
      </c>
      <c r="AX330" s="134" t="s">
        <v>79</v>
      </c>
      <c r="AY330" s="134" t="s">
        <v>162</v>
      </c>
    </row>
    <row r="331" spans="2:51" s="6" customFormat="1" ht="27" customHeight="1">
      <c r="B331" s="138"/>
      <c r="E331" s="139"/>
      <c r="F331" s="219" t="s">
        <v>438</v>
      </c>
      <c r="G331" s="220"/>
      <c r="H331" s="220"/>
      <c r="I331" s="220"/>
      <c r="K331" s="140">
        <v>69.053</v>
      </c>
      <c r="R331" s="141"/>
      <c r="T331" s="142"/>
      <c r="AA331" s="143"/>
      <c r="AT331" s="139" t="s">
        <v>169</v>
      </c>
      <c r="AU331" s="139" t="s">
        <v>103</v>
      </c>
      <c r="AV331" s="139" t="s">
        <v>103</v>
      </c>
      <c r="AW331" s="139" t="s">
        <v>113</v>
      </c>
      <c r="AX331" s="139" t="s">
        <v>22</v>
      </c>
      <c r="AY331" s="139" t="s">
        <v>162</v>
      </c>
    </row>
    <row r="332" spans="2:64" s="6" customFormat="1" ht="27" customHeight="1">
      <c r="B332" s="22"/>
      <c r="C332" s="126" t="s">
        <v>439</v>
      </c>
      <c r="D332" s="126" t="s">
        <v>163</v>
      </c>
      <c r="E332" s="127" t="s">
        <v>440</v>
      </c>
      <c r="F332" s="215" t="s">
        <v>441</v>
      </c>
      <c r="G332" s="214"/>
      <c r="H332" s="214"/>
      <c r="I332" s="214"/>
      <c r="J332" s="128" t="s">
        <v>208</v>
      </c>
      <c r="K332" s="129">
        <v>0.318</v>
      </c>
      <c r="L332" s="216">
        <v>0</v>
      </c>
      <c r="M332" s="214"/>
      <c r="N332" s="213">
        <f>ROUND($L$332*$K$332,2)</f>
        <v>0</v>
      </c>
      <c r="O332" s="214"/>
      <c r="P332" s="214"/>
      <c r="Q332" s="214"/>
      <c r="R332" s="23"/>
      <c r="T332" s="130"/>
      <c r="U332" s="29" t="s">
        <v>44</v>
      </c>
      <c r="V332" s="131">
        <v>1.567</v>
      </c>
      <c r="W332" s="131">
        <f>$V$332*$K$332</f>
        <v>0.49830599999999997</v>
      </c>
      <c r="X332" s="131">
        <v>0</v>
      </c>
      <c r="Y332" s="131">
        <f>$X$332*$K$332</f>
        <v>0</v>
      </c>
      <c r="Z332" s="131">
        <v>0</v>
      </c>
      <c r="AA332" s="132">
        <f>$Z$332*$K$332</f>
        <v>0</v>
      </c>
      <c r="AR332" s="6" t="s">
        <v>239</v>
      </c>
      <c r="AT332" s="6" t="s">
        <v>163</v>
      </c>
      <c r="AU332" s="6" t="s">
        <v>103</v>
      </c>
      <c r="AY332" s="6" t="s">
        <v>162</v>
      </c>
      <c r="BE332" s="85">
        <f>IF($U$332="základní",$N$332,0)</f>
        <v>0</v>
      </c>
      <c r="BF332" s="85">
        <f>IF($U$332="snížená",$N$332,0)</f>
        <v>0</v>
      </c>
      <c r="BG332" s="85">
        <f>IF($U$332="zákl. přenesená",$N$332,0)</f>
        <v>0</v>
      </c>
      <c r="BH332" s="85">
        <f>IF($U$332="sníž. přenesená",$N$332,0)</f>
        <v>0</v>
      </c>
      <c r="BI332" s="85">
        <f>IF($U$332="nulová",$N$332,0)</f>
        <v>0</v>
      </c>
      <c r="BJ332" s="6" t="s">
        <v>22</v>
      </c>
      <c r="BK332" s="85">
        <f>ROUND($L$332*$K$332,2)</f>
        <v>0</v>
      </c>
      <c r="BL332" s="6" t="s">
        <v>239</v>
      </c>
    </row>
    <row r="333" spans="2:63" s="116" customFormat="1" ht="30.75" customHeight="1">
      <c r="B333" s="117"/>
      <c r="D333" s="125" t="s">
        <v>127</v>
      </c>
      <c r="E333" s="125"/>
      <c r="F333" s="125"/>
      <c r="G333" s="125"/>
      <c r="H333" s="125"/>
      <c r="I333" s="125"/>
      <c r="J333" s="125"/>
      <c r="K333" s="125"/>
      <c r="L333" s="125"/>
      <c r="M333" s="125"/>
      <c r="N333" s="210">
        <f>$BK$333</f>
        <v>0</v>
      </c>
      <c r="O333" s="211"/>
      <c r="P333" s="211"/>
      <c r="Q333" s="211"/>
      <c r="R333" s="120"/>
      <c r="T333" s="121"/>
      <c r="W333" s="122">
        <f>SUM($W$334:$W$337)</f>
        <v>3.6968200000000007</v>
      </c>
      <c r="Y333" s="122">
        <f>SUM($Y$334:$Y$337)</f>
        <v>0.00593</v>
      </c>
      <c r="AA333" s="123">
        <f>SUM($AA$334:$AA$337)</f>
        <v>0.07044</v>
      </c>
      <c r="AR333" s="119" t="s">
        <v>103</v>
      </c>
      <c r="AT333" s="119" t="s">
        <v>78</v>
      </c>
      <c r="AU333" s="119" t="s">
        <v>22</v>
      </c>
      <c r="AY333" s="119" t="s">
        <v>162</v>
      </c>
      <c r="BK333" s="124">
        <f>SUM($BK$334:$BK$337)</f>
        <v>0</v>
      </c>
    </row>
    <row r="334" spans="2:64" s="6" customFormat="1" ht="27" customHeight="1">
      <c r="B334" s="22"/>
      <c r="C334" s="126" t="s">
        <v>442</v>
      </c>
      <c r="D334" s="126" t="s">
        <v>163</v>
      </c>
      <c r="E334" s="127" t="s">
        <v>443</v>
      </c>
      <c r="F334" s="215" t="s">
        <v>444</v>
      </c>
      <c r="G334" s="214"/>
      <c r="H334" s="214"/>
      <c r="I334" s="214"/>
      <c r="J334" s="128" t="s">
        <v>306</v>
      </c>
      <c r="K334" s="129">
        <v>1</v>
      </c>
      <c r="L334" s="216">
        <v>0</v>
      </c>
      <c r="M334" s="214"/>
      <c r="N334" s="213">
        <f>ROUND($L$334*$K$334,2)</f>
        <v>0</v>
      </c>
      <c r="O334" s="214"/>
      <c r="P334" s="214"/>
      <c r="Q334" s="214"/>
      <c r="R334" s="23"/>
      <c r="T334" s="130"/>
      <c r="U334" s="29" t="s">
        <v>44</v>
      </c>
      <c r="V334" s="131">
        <v>0.559</v>
      </c>
      <c r="W334" s="131">
        <f>$V$334*$K$334</f>
        <v>0.559</v>
      </c>
      <c r="X334" s="131">
        <v>0.00143</v>
      </c>
      <c r="Y334" s="131">
        <f>$X$334*$K$334</f>
        <v>0.00143</v>
      </c>
      <c r="Z334" s="131">
        <v>0</v>
      </c>
      <c r="AA334" s="132">
        <f>$Z$334*$K$334</f>
        <v>0</v>
      </c>
      <c r="AR334" s="6" t="s">
        <v>239</v>
      </c>
      <c r="AT334" s="6" t="s">
        <v>163</v>
      </c>
      <c r="AU334" s="6" t="s">
        <v>103</v>
      </c>
      <c r="AY334" s="6" t="s">
        <v>162</v>
      </c>
      <c r="BE334" s="85">
        <f>IF($U$334="základní",$N$334,0)</f>
        <v>0</v>
      </c>
      <c r="BF334" s="85">
        <f>IF($U$334="snížená",$N$334,0)</f>
        <v>0</v>
      </c>
      <c r="BG334" s="85">
        <f>IF($U$334="zákl. přenesená",$N$334,0)</f>
        <v>0</v>
      </c>
      <c r="BH334" s="85">
        <f>IF($U$334="sníž. přenesená",$N$334,0)</f>
        <v>0</v>
      </c>
      <c r="BI334" s="85">
        <f>IF($U$334="nulová",$N$334,0)</f>
        <v>0</v>
      </c>
      <c r="BJ334" s="6" t="s">
        <v>22</v>
      </c>
      <c r="BK334" s="85">
        <f>ROUND($L$334*$K$334,2)</f>
        <v>0</v>
      </c>
      <c r="BL334" s="6" t="s">
        <v>239</v>
      </c>
    </row>
    <row r="335" spans="2:64" s="6" customFormat="1" ht="27" customHeight="1">
      <c r="B335" s="22"/>
      <c r="C335" s="126" t="s">
        <v>445</v>
      </c>
      <c r="D335" s="126" t="s">
        <v>163</v>
      </c>
      <c r="E335" s="127" t="s">
        <v>446</v>
      </c>
      <c r="F335" s="215" t="s">
        <v>447</v>
      </c>
      <c r="G335" s="214"/>
      <c r="H335" s="214"/>
      <c r="I335" s="214"/>
      <c r="J335" s="128" t="s">
        <v>306</v>
      </c>
      <c r="K335" s="129">
        <v>3</v>
      </c>
      <c r="L335" s="216">
        <v>0</v>
      </c>
      <c r="M335" s="214"/>
      <c r="N335" s="213">
        <f>ROUND($L$335*$K$335,2)</f>
        <v>0</v>
      </c>
      <c r="O335" s="214"/>
      <c r="P335" s="214"/>
      <c r="Q335" s="214"/>
      <c r="R335" s="23"/>
      <c r="T335" s="130"/>
      <c r="U335" s="29" t="s">
        <v>44</v>
      </c>
      <c r="V335" s="131">
        <v>0.667</v>
      </c>
      <c r="W335" s="131">
        <f>$V$335*$K$335</f>
        <v>2.0010000000000003</v>
      </c>
      <c r="X335" s="131">
        <v>0.0015</v>
      </c>
      <c r="Y335" s="131">
        <f>$X$335*$K$335</f>
        <v>0.0045000000000000005</v>
      </c>
      <c r="Z335" s="131">
        <v>0</v>
      </c>
      <c r="AA335" s="132">
        <f>$Z$335*$K$335</f>
        <v>0</v>
      </c>
      <c r="AR335" s="6" t="s">
        <v>239</v>
      </c>
      <c r="AT335" s="6" t="s">
        <v>163</v>
      </c>
      <c r="AU335" s="6" t="s">
        <v>103</v>
      </c>
      <c r="AY335" s="6" t="s">
        <v>162</v>
      </c>
      <c r="BE335" s="85">
        <f>IF($U$335="základní",$N$335,0)</f>
        <v>0</v>
      </c>
      <c r="BF335" s="85">
        <f>IF($U$335="snížená",$N$335,0)</f>
        <v>0</v>
      </c>
      <c r="BG335" s="85">
        <f>IF($U$335="zákl. přenesená",$N$335,0)</f>
        <v>0</v>
      </c>
      <c r="BH335" s="85">
        <f>IF($U$335="sníž. přenesená",$N$335,0)</f>
        <v>0</v>
      </c>
      <c r="BI335" s="85">
        <f>IF($U$335="nulová",$N$335,0)</f>
        <v>0</v>
      </c>
      <c r="BJ335" s="6" t="s">
        <v>22</v>
      </c>
      <c r="BK335" s="85">
        <f>ROUND($L$335*$K$335,2)</f>
        <v>0</v>
      </c>
      <c r="BL335" s="6" t="s">
        <v>239</v>
      </c>
    </row>
    <row r="336" spans="2:64" s="6" customFormat="1" ht="15.75" customHeight="1">
      <c r="B336" s="22"/>
      <c r="C336" s="126" t="s">
        <v>448</v>
      </c>
      <c r="D336" s="126" t="s">
        <v>163</v>
      </c>
      <c r="E336" s="127" t="s">
        <v>449</v>
      </c>
      <c r="F336" s="215" t="s">
        <v>450</v>
      </c>
      <c r="G336" s="214"/>
      <c r="H336" s="214"/>
      <c r="I336" s="214"/>
      <c r="J336" s="128" t="s">
        <v>306</v>
      </c>
      <c r="K336" s="129">
        <v>2</v>
      </c>
      <c r="L336" s="216">
        <v>0</v>
      </c>
      <c r="M336" s="214"/>
      <c r="N336" s="213">
        <f>ROUND($L$336*$K$336,2)</f>
        <v>0</v>
      </c>
      <c r="O336" s="214"/>
      <c r="P336" s="214"/>
      <c r="Q336" s="214"/>
      <c r="R336" s="23"/>
      <c r="T336" s="130"/>
      <c r="U336" s="29" t="s">
        <v>44</v>
      </c>
      <c r="V336" s="131">
        <v>0.564</v>
      </c>
      <c r="W336" s="131">
        <f>$V$336*$K$336</f>
        <v>1.128</v>
      </c>
      <c r="X336" s="131">
        <v>0</v>
      </c>
      <c r="Y336" s="131">
        <f>$X$336*$K$336</f>
        <v>0</v>
      </c>
      <c r="Z336" s="131">
        <v>0.03522</v>
      </c>
      <c r="AA336" s="132">
        <f>$Z$336*$K$336</f>
        <v>0.07044</v>
      </c>
      <c r="AR336" s="6" t="s">
        <v>239</v>
      </c>
      <c r="AT336" s="6" t="s">
        <v>163</v>
      </c>
      <c r="AU336" s="6" t="s">
        <v>103</v>
      </c>
      <c r="AY336" s="6" t="s">
        <v>162</v>
      </c>
      <c r="BE336" s="85">
        <f>IF($U$336="základní",$N$336,0)</f>
        <v>0</v>
      </c>
      <c r="BF336" s="85">
        <f>IF($U$336="snížená",$N$336,0)</f>
        <v>0</v>
      </c>
      <c r="BG336" s="85">
        <f>IF($U$336="zákl. přenesená",$N$336,0)</f>
        <v>0</v>
      </c>
      <c r="BH336" s="85">
        <f>IF($U$336="sníž. přenesená",$N$336,0)</f>
        <v>0</v>
      </c>
      <c r="BI336" s="85">
        <f>IF($U$336="nulová",$N$336,0)</f>
        <v>0</v>
      </c>
      <c r="BJ336" s="6" t="s">
        <v>22</v>
      </c>
      <c r="BK336" s="85">
        <f>ROUND($L$336*$K$336,2)</f>
        <v>0</v>
      </c>
      <c r="BL336" s="6" t="s">
        <v>239</v>
      </c>
    </row>
    <row r="337" spans="2:64" s="6" customFormat="1" ht="27" customHeight="1">
      <c r="B337" s="22"/>
      <c r="C337" s="126" t="s">
        <v>451</v>
      </c>
      <c r="D337" s="126" t="s">
        <v>163</v>
      </c>
      <c r="E337" s="127" t="s">
        <v>452</v>
      </c>
      <c r="F337" s="215" t="s">
        <v>453</v>
      </c>
      <c r="G337" s="214"/>
      <c r="H337" s="214"/>
      <c r="I337" s="214"/>
      <c r="J337" s="128" t="s">
        <v>208</v>
      </c>
      <c r="K337" s="129">
        <v>0.006</v>
      </c>
      <c r="L337" s="216">
        <v>0</v>
      </c>
      <c r="M337" s="214"/>
      <c r="N337" s="213">
        <f>ROUND($L$337*$K$337,2)</f>
        <v>0</v>
      </c>
      <c r="O337" s="214"/>
      <c r="P337" s="214"/>
      <c r="Q337" s="214"/>
      <c r="R337" s="23"/>
      <c r="T337" s="130"/>
      <c r="U337" s="29" t="s">
        <v>44</v>
      </c>
      <c r="V337" s="131">
        <v>1.47</v>
      </c>
      <c r="W337" s="131">
        <f>$V$337*$K$337</f>
        <v>0.00882</v>
      </c>
      <c r="X337" s="131">
        <v>0</v>
      </c>
      <c r="Y337" s="131">
        <f>$X$337*$K$337</f>
        <v>0</v>
      </c>
      <c r="Z337" s="131">
        <v>0</v>
      </c>
      <c r="AA337" s="132">
        <f>$Z$337*$K$337</f>
        <v>0</v>
      </c>
      <c r="AR337" s="6" t="s">
        <v>239</v>
      </c>
      <c r="AT337" s="6" t="s">
        <v>163</v>
      </c>
      <c r="AU337" s="6" t="s">
        <v>103</v>
      </c>
      <c r="AY337" s="6" t="s">
        <v>162</v>
      </c>
      <c r="BE337" s="85">
        <f>IF($U$337="základní",$N$337,0)</f>
        <v>0</v>
      </c>
      <c r="BF337" s="85">
        <f>IF($U$337="snížená",$N$337,0)</f>
        <v>0</v>
      </c>
      <c r="BG337" s="85">
        <f>IF($U$337="zákl. přenesená",$N$337,0)</f>
        <v>0</v>
      </c>
      <c r="BH337" s="85">
        <f>IF($U$337="sníž. přenesená",$N$337,0)</f>
        <v>0</v>
      </c>
      <c r="BI337" s="85">
        <f>IF($U$337="nulová",$N$337,0)</f>
        <v>0</v>
      </c>
      <c r="BJ337" s="6" t="s">
        <v>22</v>
      </c>
      <c r="BK337" s="85">
        <f>ROUND($L$337*$K$337,2)</f>
        <v>0</v>
      </c>
      <c r="BL337" s="6" t="s">
        <v>239</v>
      </c>
    </row>
    <row r="338" spans="2:63" s="116" customFormat="1" ht="30.75" customHeight="1">
      <c r="B338" s="117"/>
      <c r="D338" s="125" t="s">
        <v>128</v>
      </c>
      <c r="E338" s="125"/>
      <c r="F338" s="125"/>
      <c r="G338" s="125"/>
      <c r="H338" s="125"/>
      <c r="I338" s="125"/>
      <c r="J338" s="125"/>
      <c r="K338" s="125"/>
      <c r="L338" s="125"/>
      <c r="M338" s="125"/>
      <c r="N338" s="210">
        <f>$BK$338</f>
        <v>0</v>
      </c>
      <c r="O338" s="211"/>
      <c r="P338" s="211"/>
      <c r="Q338" s="211"/>
      <c r="R338" s="120"/>
      <c r="T338" s="121"/>
      <c r="W338" s="122">
        <f>SUM($W$339:$W$347)</f>
        <v>3.945856</v>
      </c>
      <c r="Y338" s="122">
        <f>SUM($Y$339:$Y$347)</f>
        <v>0.16826</v>
      </c>
      <c r="AA338" s="123">
        <f>SUM($AA$339:$AA$347)</f>
        <v>0</v>
      </c>
      <c r="AR338" s="119" t="s">
        <v>103</v>
      </c>
      <c r="AT338" s="119" t="s">
        <v>78</v>
      </c>
      <c r="AU338" s="119" t="s">
        <v>22</v>
      </c>
      <c r="AY338" s="119" t="s">
        <v>162</v>
      </c>
      <c r="BK338" s="124">
        <f>SUM($BK$339:$BK$347)</f>
        <v>0</v>
      </c>
    </row>
    <row r="339" spans="2:64" s="6" customFormat="1" ht="27" customHeight="1">
      <c r="B339" s="22"/>
      <c r="C339" s="126" t="s">
        <v>454</v>
      </c>
      <c r="D339" s="126" t="s">
        <v>163</v>
      </c>
      <c r="E339" s="127" t="s">
        <v>455</v>
      </c>
      <c r="F339" s="215" t="s">
        <v>456</v>
      </c>
      <c r="G339" s="214"/>
      <c r="H339" s="214"/>
      <c r="I339" s="214"/>
      <c r="J339" s="128" t="s">
        <v>457</v>
      </c>
      <c r="K339" s="129">
        <v>2</v>
      </c>
      <c r="L339" s="216">
        <v>0</v>
      </c>
      <c r="M339" s="214"/>
      <c r="N339" s="213">
        <f>ROUND($L$339*$K$339,2)</f>
        <v>0</v>
      </c>
      <c r="O339" s="214"/>
      <c r="P339" s="214"/>
      <c r="Q339" s="214"/>
      <c r="R339" s="23"/>
      <c r="T339" s="130"/>
      <c r="U339" s="29" t="s">
        <v>44</v>
      </c>
      <c r="V339" s="131">
        <v>0.548</v>
      </c>
      <c r="W339" s="131">
        <f>$V$339*$K$339</f>
        <v>1.096</v>
      </c>
      <c r="X339" s="131">
        <v>0.01933</v>
      </c>
      <c r="Y339" s="131">
        <f>$X$339*$K$339</f>
        <v>0.03866</v>
      </c>
      <c r="Z339" s="131">
        <v>0</v>
      </c>
      <c r="AA339" s="132">
        <f>$Z$339*$K$339</f>
        <v>0</v>
      </c>
      <c r="AR339" s="6" t="s">
        <v>239</v>
      </c>
      <c r="AT339" s="6" t="s">
        <v>163</v>
      </c>
      <c r="AU339" s="6" t="s">
        <v>103</v>
      </c>
      <c r="AY339" s="6" t="s">
        <v>162</v>
      </c>
      <c r="BE339" s="85">
        <f>IF($U$339="základní",$N$339,0)</f>
        <v>0</v>
      </c>
      <c r="BF339" s="85">
        <f>IF($U$339="snížená",$N$339,0)</f>
        <v>0</v>
      </c>
      <c r="BG339" s="85">
        <f>IF($U$339="zákl. přenesená",$N$339,0)</f>
        <v>0</v>
      </c>
      <c r="BH339" s="85">
        <f>IF($U$339="sníž. přenesená",$N$339,0)</f>
        <v>0</v>
      </c>
      <c r="BI339" s="85">
        <f>IF($U$339="nulová",$N$339,0)</f>
        <v>0</v>
      </c>
      <c r="BJ339" s="6" t="s">
        <v>22</v>
      </c>
      <c r="BK339" s="85">
        <f>ROUND($L$339*$K$339,2)</f>
        <v>0</v>
      </c>
      <c r="BL339" s="6" t="s">
        <v>239</v>
      </c>
    </row>
    <row r="340" spans="2:51" s="6" customFormat="1" ht="15.75" customHeight="1">
      <c r="B340" s="138"/>
      <c r="E340" s="139"/>
      <c r="F340" s="219" t="s">
        <v>458</v>
      </c>
      <c r="G340" s="220"/>
      <c r="H340" s="220"/>
      <c r="I340" s="220"/>
      <c r="K340" s="140">
        <v>2</v>
      </c>
      <c r="R340" s="141"/>
      <c r="T340" s="142"/>
      <c r="AA340" s="143"/>
      <c r="AT340" s="139" t="s">
        <v>169</v>
      </c>
      <c r="AU340" s="139" t="s">
        <v>103</v>
      </c>
      <c r="AV340" s="139" t="s">
        <v>103</v>
      </c>
      <c r="AW340" s="139" t="s">
        <v>113</v>
      </c>
      <c r="AX340" s="139" t="s">
        <v>22</v>
      </c>
      <c r="AY340" s="139" t="s">
        <v>162</v>
      </c>
    </row>
    <row r="341" spans="2:64" s="6" customFormat="1" ht="15.75" customHeight="1">
      <c r="B341" s="22"/>
      <c r="C341" s="126" t="s">
        <v>459</v>
      </c>
      <c r="D341" s="126" t="s">
        <v>163</v>
      </c>
      <c r="E341" s="127" t="s">
        <v>460</v>
      </c>
      <c r="F341" s="215" t="s">
        <v>461</v>
      </c>
      <c r="G341" s="214"/>
      <c r="H341" s="214"/>
      <c r="I341" s="214"/>
      <c r="J341" s="128" t="s">
        <v>457</v>
      </c>
      <c r="K341" s="129">
        <v>2</v>
      </c>
      <c r="L341" s="216">
        <v>0</v>
      </c>
      <c r="M341" s="214"/>
      <c r="N341" s="213">
        <f>ROUND($L$341*$K$341,2)</f>
        <v>0</v>
      </c>
      <c r="O341" s="214"/>
      <c r="P341" s="214"/>
      <c r="Q341" s="214"/>
      <c r="R341" s="23"/>
      <c r="T341" s="130"/>
      <c r="U341" s="29" t="s">
        <v>44</v>
      </c>
      <c r="V341" s="131">
        <v>0.651</v>
      </c>
      <c r="W341" s="131">
        <f>$V$341*$K$341</f>
        <v>1.302</v>
      </c>
      <c r="X341" s="131">
        <v>0.0284</v>
      </c>
      <c r="Y341" s="131">
        <f>$X$341*$K$341</f>
        <v>0.0568</v>
      </c>
      <c r="Z341" s="131">
        <v>0</v>
      </c>
      <c r="AA341" s="132">
        <f>$Z$341*$K$341</f>
        <v>0</v>
      </c>
      <c r="AR341" s="6" t="s">
        <v>239</v>
      </c>
      <c r="AT341" s="6" t="s">
        <v>163</v>
      </c>
      <c r="AU341" s="6" t="s">
        <v>103</v>
      </c>
      <c r="AY341" s="6" t="s">
        <v>162</v>
      </c>
      <c r="BE341" s="85">
        <f>IF($U$341="základní",$N$341,0)</f>
        <v>0</v>
      </c>
      <c r="BF341" s="85">
        <f>IF($U$341="snížená",$N$341,0)</f>
        <v>0</v>
      </c>
      <c r="BG341" s="85">
        <f>IF($U$341="zákl. přenesená",$N$341,0)</f>
        <v>0</v>
      </c>
      <c r="BH341" s="85">
        <f>IF($U$341="sníž. přenesená",$N$341,0)</f>
        <v>0</v>
      </c>
      <c r="BI341" s="85">
        <f>IF($U$341="nulová",$N$341,0)</f>
        <v>0</v>
      </c>
      <c r="BJ341" s="6" t="s">
        <v>22</v>
      </c>
      <c r="BK341" s="85">
        <f>ROUND($L$341*$K$341,2)</f>
        <v>0</v>
      </c>
      <c r="BL341" s="6" t="s">
        <v>239</v>
      </c>
    </row>
    <row r="342" spans="2:51" s="6" customFormat="1" ht="15.75" customHeight="1">
      <c r="B342" s="138"/>
      <c r="E342" s="139"/>
      <c r="F342" s="219" t="s">
        <v>462</v>
      </c>
      <c r="G342" s="220"/>
      <c r="H342" s="220"/>
      <c r="I342" s="220"/>
      <c r="K342" s="140">
        <v>2</v>
      </c>
      <c r="R342" s="141"/>
      <c r="T342" s="142"/>
      <c r="AA342" s="143"/>
      <c r="AT342" s="139" t="s">
        <v>169</v>
      </c>
      <c r="AU342" s="139" t="s">
        <v>103</v>
      </c>
      <c r="AV342" s="139" t="s">
        <v>103</v>
      </c>
      <c r="AW342" s="139" t="s">
        <v>113</v>
      </c>
      <c r="AX342" s="139" t="s">
        <v>22</v>
      </c>
      <c r="AY342" s="139" t="s">
        <v>162</v>
      </c>
    </row>
    <row r="343" spans="2:64" s="6" customFormat="1" ht="27" customHeight="1">
      <c r="B343" s="22"/>
      <c r="C343" s="126" t="s">
        <v>463</v>
      </c>
      <c r="D343" s="126" t="s">
        <v>163</v>
      </c>
      <c r="E343" s="127" t="s">
        <v>464</v>
      </c>
      <c r="F343" s="215" t="s">
        <v>465</v>
      </c>
      <c r="G343" s="214"/>
      <c r="H343" s="214"/>
      <c r="I343" s="214"/>
      <c r="J343" s="128" t="s">
        <v>457</v>
      </c>
      <c r="K343" s="129">
        <v>2</v>
      </c>
      <c r="L343" s="216">
        <v>0</v>
      </c>
      <c r="M343" s="214"/>
      <c r="N343" s="213">
        <f>ROUND($L$343*$K$343,2)</f>
        <v>0</v>
      </c>
      <c r="O343" s="214"/>
      <c r="P343" s="214"/>
      <c r="Q343" s="214"/>
      <c r="R343" s="23"/>
      <c r="T343" s="130"/>
      <c r="U343" s="29" t="s">
        <v>44</v>
      </c>
      <c r="V343" s="131">
        <v>0.362</v>
      </c>
      <c r="W343" s="131">
        <f>$V$343*$K$343</f>
        <v>0.724</v>
      </c>
      <c r="X343" s="131">
        <v>0.0194</v>
      </c>
      <c r="Y343" s="131">
        <f>$X$343*$K$343</f>
        <v>0.0388</v>
      </c>
      <c r="Z343" s="131">
        <v>0</v>
      </c>
      <c r="AA343" s="132">
        <f>$Z$343*$K$343</f>
        <v>0</v>
      </c>
      <c r="AR343" s="6" t="s">
        <v>239</v>
      </c>
      <c r="AT343" s="6" t="s">
        <v>163</v>
      </c>
      <c r="AU343" s="6" t="s">
        <v>103</v>
      </c>
      <c r="AY343" s="6" t="s">
        <v>162</v>
      </c>
      <c r="BE343" s="85">
        <f>IF($U$343="základní",$N$343,0)</f>
        <v>0</v>
      </c>
      <c r="BF343" s="85">
        <f>IF($U$343="snížená",$N$343,0)</f>
        <v>0</v>
      </c>
      <c r="BG343" s="85">
        <f>IF($U$343="zákl. přenesená",$N$343,0)</f>
        <v>0</v>
      </c>
      <c r="BH343" s="85">
        <f>IF($U$343="sníž. přenesená",$N$343,0)</f>
        <v>0</v>
      </c>
      <c r="BI343" s="85">
        <f>IF($U$343="nulová",$N$343,0)</f>
        <v>0</v>
      </c>
      <c r="BJ343" s="6" t="s">
        <v>22</v>
      </c>
      <c r="BK343" s="85">
        <f>ROUND($L$343*$K$343,2)</f>
        <v>0</v>
      </c>
      <c r="BL343" s="6" t="s">
        <v>239</v>
      </c>
    </row>
    <row r="344" spans="2:51" s="6" customFormat="1" ht="15.75" customHeight="1">
      <c r="B344" s="138"/>
      <c r="E344" s="139"/>
      <c r="F344" s="219" t="s">
        <v>466</v>
      </c>
      <c r="G344" s="220"/>
      <c r="H344" s="220"/>
      <c r="I344" s="220"/>
      <c r="K344" s="140">
        <v>2</v>
      </c>
      <c r="R344" s="141"/>
      <c r="T344" s="142"/>
      <c r="AA344" s="143"/>
      <c r="AT344" s="139" t="s">
        <v>169</v>
      </c>
      <c r="AU344" s="139" t="s">
        <v>103</v>
      </c>
      <c r="AV344" s="139" t="s">
        <v>103</v>
      </c>
      <c r="AW344" s="139" t="s">
        <v>113</v>
      </c>
      <c r="AX344" s="139" t="s">
        <v>22</v>
      </c>
      <c r="AY344" s="139" t="s">
        <v>162</v>
      </c>
    </row>
    <row r="345" spans="2:64" s="6" customFormat="1" ht="15.75" customHeight="1">
      <c r="B345" s="22"/>
      <c r="C345" s="126" t="s">
        <v>467</v>
      </c>
      <c r="D345" s="126" t="s">
        <v>163</v>
      </c>
      <c r="E345" s="127" t="s">
        <v>468</v>
      </c>
      <c r="F345" s="215" t="s">
        <v>469</v>
      </c>
      <c r="G345" s="214"/>
      <c r="H345" s="214"/>
      <c r="I345" s="214"/>
      <c r="J345" s="128" t="s">
        <v>457</v>
      </c>
      <c r="K345" s="129">
        <v>1</v>
      </c>
      <c r="L345" s="216">
        <v>0</v>
      </c>
      <c r="M345" s="214"/>
      <c r="N345" s="213">
        <f>ROUND($L$345*$K$345,2)</f>
        <v>0</v>
      </c>
      <c r="O345" s="214"/>
      <c r="P345" s="214"/>
      <c r="Q345" s="214"/>
      <c r="R345" s="23"/>
      <c r="T345" s="130"/>
      <c r="U345" s="29" t="s">
        <v>44</v>
      </c>
      <c r="V345" s="131">
        <v>0.569</v>
      </c>
      <c r="W345" s="131">
        <f>$V$345*$K$345</f>
        <v>0.569</v>
      </c>
      <c r="X345" s="131">
        <v>0.034</v>
      </c>
      <c r="Y345" s="131">
        <f>$X$345*$K$345</f>
        <v>0.034</v>
      </c>
      <c r="Z345" s="131">
        <v>0</v>
      </c>
      <c r="AA345" s="132">
        <f>$Z$345*$K$345</f>
        <v>0</v>
      </c>
      <c r="AR345" s="6" t="s">
        <v>239</v>
      </c>
      <c r="AT345" s="6" t="s">
        <v>163</v>
      </c>
      <c r="AU345" s="6" t="s">
        <v>103</v>
      </c>
      <c r="AY345" s="6" t="s">
        <v>162</v>
      </c>
      <c r="BE345" s="85">
        <f>IF($U$345="základní",$N$345,0)</f>
        <v>0</v>
      </c>
      <c r="BF345" s="85">
        <f>IF($U$345="snížená",$N$345,0)</f>
        <v>0</v>
      </c>
      <c r="BG345" s="85">
        <f>IF($U$345="zákl. přenesená",$N$345,0)</f>
        <v>0</v>
      </c>
      <c r="BH345" s="85">
        <f>IF($U$345="sníž. přenesená",$N$345,0)</f>
        <v>0</v>
      </c>
      <c r="BI345" s="85">
        <f>IF($U$345="nulová",$N$345,0)</f>
        <v>0</v>
      </c>
      <c r="BJ345" s="6" t="s">
        <v>22</v>
      </c>
      <c r="BK345" s="85">
        <f>ROUND($L$345*$K$345,2)</f>
        <v>0</v>
      </c>
      <c r="BL345" s="6" t="s">
        <v>239</v>
      </c>
    </row>
    <row r="346" spans="2:51" s="6" customFormat="1" ht="15.75" customHeight="1">
      <c r="B346" s="138"/>
      <c r="E346" s="139"/>
      <c r="F346" s="219" t="s">
        <v>470</v>
      </c>
      <c r="G346" s="220"/>
      <c r="H346" s="220"/>
      <c r="I346" s="220"/>
      <c r="K346" s="140">
        <v>1</v>
      </c>
      <c r="R346" s="141"/>
      <c r="T346" s="142"/>
      <c r="AA346" s="143"/>
      <c r="AT346" s="139" t="s">
        <v>169</v>
      </c>
      <c r="AU346" s="139" t="s">
        <v>103</v>
      </c>
      <c r="AV346" s="139" t="s">
        <v>103</v>
      </c>
      <c r="AW346" s="139" t="s">
        <v>113</v>
      </c>
      <c r="AX346" s="139" t="s">
        <v>22</v>
      </c>
      <c r="AY346" s="139" t="s">
        <v>162</v>
      </c>
    </row>
    <row r="347" spans="2:64" s="6" customFormat="1" ht="27" customHeight="1">
      <c r="B347" s="22"/>
      <c r="C347" s="126" t="s">
        <v>471</v>
      </c>
      <c r="D347" s="126" t="s">
        <v>163</v>
      </c>
      <c r="E347" s="127" t="s">
        <v>472</v>
      </c>
      <c r="F347" s="215" t="s">
        <v>473</v>
      </c>
      <c r="G347" s="214"/>
      <c r="H347" s="214"/>
      <c r="I347" s="214"/>
      <c r="J347" s="128" t="s">
        <v>208</v>
      </c>
      <c r="K347" s="129">
        <v>0.168</v>
      </c>
      <c r="L347" s="216">
        <v>0</v>
      </c>
      <c r="M347" s="214"/>
      <c r="N347" s="213">
        <f>ROUND($L$347*$K$347,2)</f>
        <v>0</v>
      </c>
      <c r="O347" s="214"/>
      <c r="P347" s="214"/>
      <c r="Q347" s="214"/>
      <c r="R347" s="23"/>
      <c r="T347" s="130"/>
      <c r="U347" s="29" t="s">
        <v>44</v>
      </c>
      <c r="V347" s="131">
        <v>1.517</v>
      </c>
      <c r="W347" s="131">
        <f>$V$347*$K$347</f>
        <v>0.254856</v>
      </c>
      <c r="X347" s="131">
        <v>0</v>
      </c>
      <c r="Y347" s="131">
        <f>$X$347*$K$347</f>
        <v>0</v>
      </c>
      <c r="Z347" s="131">
        <v>0</v>
      </c>
      <c r="AA347" s="132">
        <f>$Z$347*$K$347</f>
        <v>0</v>
      </c>
      <c r="AR347" s="6" t="s">
        <v>239</v>
      </c>
      <c r="AT347" s="6" t="s">
        <v>163</v>
      </c>
      <c r="AU347" s="6" t="s">
        <v>103</v>
      </c>
      <c r="AY347" s="6" t="s">
        <v>162</v>
      </c>
      <c r="BE347" s="85">
        <f>IF($U$347="základní",$N$347,0)</f>
        <v>0</v>
      </c>
      <c r="BF347" s="85">
        <f>IF($U$347="snížená",$N$347,0)</f>
        <v>0</v>
      </c>
      <c r="BG347" s="85">
        <f>IF($U$347="zákl. přenesená",$N$347,0)</f>
        <v>0</v>
      </c>
      <c r="BH347" s="85">
        <f>IF($U$347="sníž. přenesená",$N$347,0)</f>
        <v>0</v>
      </c>
      <c r="BI347" s="85">
        <f>IF($U$347="nulová",$N$347,0)</f>
        <v>0</v>
      </c>
      <c r="BJ347" s="6" t="s">
        <v>22</v>
      </c>
      <c r="BK347" s="85">
        <f>ROUND($L$347*$K$347,2)</f>
        <v>0</v>
      </c>
      <c r="BL347" s="6" t="s">
        <v>239</v>
      </c>
    </row>
    <row r="348" spans="2:63" s="116" customFormat="1" ht="30.75" customHeight="1">
      <c r="B348" s="117"/>
      <c r="D348" s="125" t="s">
        <v>129</v>
      </c>
      <c r="E348" s="125"/>
      <c r="F348" s="125"/>
      <c r="G348" s="125"/>
      <c r="H348" s="125"/>
      <c r="I348" s="125"/>
      <c r="J348" s="125"/>
      <c r="K348" s="125"/>
      <c r="L348" s="125"/>
      <c r="M348" s="125"/>
      <c r="N348" s="210">
        <f>$BK$348</f>
        <v>0</v>
      </c>
      <c r="O348" s="211"/>
      <c r="P348" s="211"/>
      <c r="Q348" s="211"/>
      <c r="R348" s="120"/>
      <c r="T348" s="121"/>
      <c r="W348" s="122">
        <f>SUM($W$349:$W$361)</f>
        <v>8.602640000000001</v>
      </c>
      <c r="Y348" s="122">
        <f>SUM($Y$349:$Y$361)</f>
        <v>0.16016000000000002</v>
      </c>
      <c r="AA348" s="123">
        <f>SUM($AA$349:$AA$361)</f>
        <v>0</v>
      </c>
      <c r="AR348" s="119" t="s">
        <v>103</v>
      </c>
      <c r="AT348" s="119" t="s">
        <v>78</v>
      </c>
      <c r="AU348" s="119" t="s">
        <v>22</v>
      </c>
      <c r="AY348" s="119" t="s">
        <v>162</v>
      </c>
      <c r="BK348" s="124">
        <f>SUM($BK$349:$BK$361)</f>
        <v>0</v>
      </c>
    </row>
    <row r="349" spans="2:64" s="6" customFormat="1" ht="27" customHeight="1">
      <c r="B349" s="22"/>
      <c r="C349" s="126" t="s">
        <v>474</v>
      </c>
      <c r="D349" s="126" t="s">
        <v>163</v>
      </c>
      <c r="E349" s="127" t="s">
        <v>475</v>
      </c>
      <c r="F349" s="215" t="s">
        <v>476</v>
      </c>
      <c r="G349" s="214"/>
      <c r="H349" s="214"/>
      <c r="I349" s="214"/>
      <c r="J349" s="128" t="s">
        <v>306</v>
      </c>
      <c r="K349" s="129">
        <v>13</v>
      </c>
      <c r="L349" s="216">
        <v>0</v>
      </c>
      <c r="M349" s="214"/>
      <c r="N349" s="213">
        <f>ROUND($L$349*$K$349,2)</f>
        <v>0</v>
      </c>
      <c r="O349" s="214"/>
      <c r="P349" s="214"/>
      <c r="Q349" s="214"/>
      <c r="R349" s="23"/>
      <c r="T349" s="130"/>
      <c r="U349" s="29" t="s">
        <v>44</v>
      </c>
      <c r="V349" s="131">
        <v>0.237</v>
      </c>
      <c r="W349" s="131">
        <f>$V$349*$K$349</f>
        <v>3.081</v>
      </c>
      <c r="X349" s="131">
        <v>0.0123</v>
      </c>
      <c r="Y349" s="131">
        <f>$X$349*$K$349</f>
        <v>0.15990000000000001</v>
      </c>
      <c r="Z349" s="131">
        <v>0</v>
      </c>
      <c r="AA349" s="132">
        <f>$Z$349*$K$349</f>
        <v>0</v>
      </c>
      <c r="AR349" s="6" t="s">
        <v>239</v>
      </c>
      <c r="AT349" s="6" t="s">
        <v>163</v>
      </c>
      <c r="AU349" s="6" t="s">
        <v>103</v>
      </c>
      <c r="AY349" s="6" t="s">
        <v>162</v>
      </c>
      <c r="BE349" s="85">
        <f>IF($U$349="základní",$N$349,0)</f>
        <v>0</v>
      </c>
      <c r="BF349" s="85">
        <f>IF($U$349="snížená",$N$349,0)</f>
        <v>0</v>
      </c>
      <c r="BG349" s="85">
        <f>IF($U$349="zákl. přenesená",$N$349,0)</f>
        <v>0</v>
      </c>
      <c r="BH349" s="85">
        <f>IF($U$349="sníž. přenesená",$N$349,0)</f>
        <v>0</v>
      </c>
      <c r="BI349" s="85">
        <f>IF($U$349="nulová",$N$349,0)</f>
        <v>0</v>
      </c>
      <c r="BJ349" s="6" t="s">
        <v>22</v>
      </c>
      <c r="BK349" s="85">
        <f>ROUND($L$349*$K$349,2)</f>
        <v>0</v>
      </c>
      <c r="BL349" s="6" t="s">
        <v>239</v>
      </c>
    </row>
    <row r="350" spans="2:51" s="6" customFormat="1" ht="27" customHeight="1">
      <c r="B350" s="138"/>
      <c r="E350" s="139"/>
      <c r="F350" s="219" t="s">
        <v>477</v>
      </c>
      <c r="G350" s="220"/>
      <c r="H350" s="220"/>
      <c r="I350" s="220"/>
      <c r="K350" s="140">
        <v>13</v>
      </c>
      <c r="R350" s="141"/>
      <c r="T350" s="142"/>
      <c r="AA350" s="143"/>
      <c r="AT350" s="139" t="s">
        <v>169</v>
      </c>
      <c r="AU350" s="139" t="s">
        <v>103</v>
      </c>
      <c r="AV350" s="139" t="s">
        <v>103</v>
      </c>
      <c r="AW350" s="139" t="s">
        <v>113</v>
      </c>
      <c r="AX350" s="139" t="s">
        <v>22</v>
      </c>
      <c r="AY350" s="139" t="s">
        <v>162</v>
      </c>
    </row>
    <row r="351" spans="2:64" s="6" customFormat="1" ht="27" customHeight="1">
      <c r="B351" s="22"/>
      <c r="C351" s="126" t="s">
        <v>478</v>
      </c>
      <c r="D351" s="126" t="s">
        <v>163</v>
      </c>
      <c r="E351" s="127" t="s">
        <v>479</v>
      </c>
      <c r="F351" s="215" t="s">
        <v>480</v>
      </c>
      <c r="G351" s="214"/>
      <c r="H351" s="214"/>
      <c r="I351" s="214"/>
      <c r="J351" s="128" t="s">
        <v>166</v>
      </c>
      <c r="K351" s="129">
        <v>5.52</v>
      </c>
      <c r="L351" s="216">
        <v>0</v>
      </c>
      <c r="M351" s="214"/>
      <c r="N351" s="213">
        <f>ROUND($L$351*$K$351,2)</f>
        <v>0</v>
      </c>
      <c r="O351" s="214"/>
      <c r="P351" s="214"/>
      <c r="Q351" s="214"/>
      <c r="R351" s="23"/>
      <c r="T351" s="130"/>
      <c r="U351" s="29" t="s">
        <v>44</v>
      </c>
      <c r="V351" s="131">
        <v>0.124</v>
      </c>
      <c r="W351" s="131">
        <f>$V$351*$K$351</f>
        <v>0.68448</v>
      </c>
      <c r="X351" s="131">
        <v>0</v>
      </c>
      <c r="Y351" s="131">
        <f>$X$351*$K$351</f>
        <v>0</v>
      </c>
      <c r="Z351" s="131">
        <v>0</v>
      </c>
      <c r="AA351" s="132">
        <f>$Z$351*$K$351</f>
        <v>0</v>
      </c>
      <c r="AR351" s="6" t="s">
        <v>239</v>
      </c>
      <c r="AT351" s="6" t="s">
        <v>163</v>
      </c>
      <c r="AU351" s="6" t="s">
        <v>103</v>
      </c>
      <c r="AY351" s="6" t="s">
        <v>162</v>
      </c>
      <c r="BE351" s="85">
        <f>IF($U$351="základní",$N$351,0)</f>
        <v>0</v>
      </c>
      <c r="BF351" s="85">
        <f>IF($U$351="snížená",$N$351,0)</f>
        <v>0</v>
      </c>
      <c r="BG351" s="85">
        <f>IF($U$351="zákl. přenesená",$N$351,0)</f>
        <v>0</v>
      </c>
      <c r="BH351" s="85">
        <f>IF($U$351="sníž. přenesená",$N$351,0)</f>
        <v>0</v>
      </c>
      <c r="BI351" s="85">
        <f>IF($U$351="nulová",$N$351,0)</f>
        <v>0</v>
      </c>
      <c r="BJ351" s="6" t="s">
        <v>22</v>
      </c>
      <c r="BK351" s="85">
        <f>ROUND($L$351*$K$351,2)</f>
        <v>0</v>
      </c>
      <c r="BL351" s="6" t="s">
        <v>239</v>
      </c>
    </row>
    <row r="352" spans="2:51" s="6" customFormat="1" ht="27" customHeight="1">
      <c r="B352" s="138"/>
      <c r="E352" s="139"/>
      <c r="F352" s="219" t="s">
        <v>481</v>
      </c>
      <c r="G352" s="220"/>
      <c r="H352" s="220"/>
      <c r="I352" s="220"/>
      <c r="K352" s="140">
        <v>5.52</v>
      </c>
      <c r="R352" s="141"/>
      <c r="T352" s="142"/>
      <c r="AA352" s="143"/>
      <c r="AT352" s="139" t="s">
        <v>169</v>
      </c>
      <c r="AU352" s="139" t="s">
        <v>103</v>
      </c>
      <c r="AV352" s="139" t="s">
        <v>103</v>
      </c>
      <c r="AW352" s="139" t="s">
        <v>113</v>
      </c>
      <c r="AX352" s="139" t="s">
        <v>22</v>
      </c>
      <c r="AY352" s="139" t="s">
        <v>162</v>
      </c>
    </row>
    <row r="353" spans="2:64" s="6" customFormat="1" ht="15.75" customHeight="1">
      <c r="B353" s="22"/>
      <c r="C353" s="126" t="s">
        <v>482</v>
      </c>
      <c r="D353" s="126" t="s">
        <v>163</v>
      </c>
      <c r="E353" s="127" t="s">
        <v>483</v>
      </c>
      <c r="F353" s="215" t="s">
        <v>484</v>
      </c>
      <c r="G353" s="214"/>
      <c r="H353" s="214"/>
      <c r="I353" s="214"/>
      <c r="J353" s="128" t="s">
        <v>306</v>
      </c>
      <c r="K353" s="129">
        <v>13</v>
      </c>
      <c r="L353" s="216">
        <v>0</v>
      </c>
      <c r="M353" s="214"/>
      <c r="N353" s="213">
        <f>ROUND($L$353*$K$353,2)</f>
        <v>0</v>
      </c>
      <c r="O353" s="214"/>
      <c r="P353" s="214"/>
      <c r="Q353" s="214"/>
      <c r="R353" s="23"/>
      <c r="T353" s="130"/>
      <c r="U353" s="29" t="s">
        <v>44</v>
      </c>
      <c r="V353" s="131">
        <v>0.062</v>
      </c>
      <c r="W353" s="131">
        <f>$V$353*$K$353</f>
        <v>0.806</v>
      </c>
      <c r="X353" s="131">
        <v>0</v>
      </c>
      <c r="Y353" s="131">
        <f>$X$353*$K$353</f>
        <v>0</v>
      </c>
      <c r="Z353" s="131">
        <v>0</v>
      </c>
      <c r="AA353" s="132">
        <f>$Z$353*$K$353</f>
        <v>0</v>
      </c>
      <c r="AR353" s="6" t="s">
        <v>239</v>
      </c>
      <c r="AT353" s="6" t="s">
        <v>163</v>
      </c>
      <c r="AU353" s="6" t="s">
        <v>103</v>
      </c>
      <c r="AY353" s="6" t="s">
        <v>162</v>
      </c>
      <c r="BE353" s="85">
        <f>IF($U$353="základní",$N$353,0)</f>
        <v>0</v>
      </c>
      <c r="BF353" s="85">
        <f>IF($U$353="snížená",$N$353,0)</f>
        <v>0</v>
      </c>
      <c r="BG353" s="85">
        <f>IF($U$353="zákl. přenesená",$N$353,0)</f>
        <v>0</v>
      </c>
      <c r="BH353" s="85">
        <f>IF($U$353="sníž. přenesená",$N$353,0)</f>
        <v>0</v>
      </c>
      <c r="BI353" s="85">
        <f>IF($U$353="nulová",$N$353,0)</f>
        <v>0</v>
      </c>
      <c r="BJ353" s="6" t="s">
        <v>22</v>
      </c>
      <c r="BK353" s="85">
        <f>ROUND($L$353*$K$353,2)</f>
        <v>0</v>
      </c>
      <c r="BL353" s="6" t="s">
        <v>239</v>
      </c>
    </row>
    <row r="354" spans="2:51" s="6" customFormat="1" ht="15.75" customHeight="1">
      <c r="B354" s="138"/>
      <c r="E354" s="139"/>
      <c r="F354" s="219" t="s">
        <v>485</v>
      </c>
      <c r="G354" s="220"/>
      <c r="H354" s="220"/>
      <c r="I354" s="220"/>
      <c r="K354" s="140">
        <v>13</v>
      </c>
      <c r="R354" s="141"/>
      <c r="T354" s="142"/>
      <c r="AA354" s="143"/>
      <c r="AT354" s="139" t="s">
        <v>169</v>
      </c>
      <c r="AU354" s="139" t="s">
        <v>103</v>
      </c>
      <c r="AV354" s="139" t="s">
        <v>103</v>
      </c>
      <c r="AW354" s="139" t="s">
        <v>113</v>
      </c>
      <c r="AX354" s="139" t="s">
        <v>22</v>
      </c>
      <c r="AY354" s="139" t="s">
        <v>162</v>
      </c>
    </row>
    <row r="355" spans="2:64" s="6" customFormat="1" ht="15.75" customHeight="1">
      <c r="B355" s="22"/>
      <c r="C355" s="126" t="s">
        <v>486</v>
      </c>
      <c r="D355" s="126" t="s">
        <v>163</v>
      </c>
      <c r="E355" s="127" t="s">
        <v>487</v>
      </c>
      <c r="F355" s="215" t="s">
        <v>488</v>
      </c>
      <c r="G355" s="214"/>
      <c r="H355" s="214"/>
      <c r="I355" s="214"/>
      <c r="J355" s="128" t="s">
        <v>166</v>
      </c>
      <c r="K355" s="129">
        <v>5.52</v>
      </c>
      <c r="L355" s="216">
        <v>0</v>
      </c>
      <c r="M355" s="214"/>
      <c r="N355" s="213">
        <f>ROUND($L$355*$K$355,2)</f>
        <v>0</v>
      </c>
      <c r="O355" s="214"/>
      <c r="P355" s="214"/>
      <c r="Q355" s="214"/>
      <c r="R355" s="23"/>
      <c r="T355" s="130"/>
      <c r="U355" s="29" t="s">
        <v>44</v>
      </c>
      <c r="V355" s="131">
        <v>0.031</v>
      </c>
      <c r="W355" s="131">
        <f>$V$355*$K$355</f>
        <v>0.17112</v>
      </c>
      <c r="X355" s="131">
        <v>0</v>
      </c>
      <c r="Y355" s="131">
        <f>$X$355*$K$355</f>
        <v>0</v>
      </c>
      <c r="Z355" s="131">
        <v>0</v>
      </c>
      <c r="AA355" s="132">
        <f>$Z$355*$K$355</f>
        <v>0</v>
      </c>
      <c r="AR355" s="6" t="s">
        <v>239</v>
      </c>
      <c r="AT355" s="6" t="s">
        <v>163</v>
      </c>
      <c r="AU355" s="6" t="s">
        <v>103</v>
      </c>
      <c r="AY355" s="6" t="s">
        <v>162</v>
      </c>
      <c r="BE355" s="85">
        <f>IF($U$355="základní",$N$355,0)</f>
        <v>0</v>
      </c>
      <c r="BF355" s="85">
        <f>IF($U$355="snížená",$N$355,0)</f>
        <v>0</v>
      </c>
      <c r="BG355" s="85">
        <f>IF($U$355="zákl. přenesená",$N$355,0)</f>
        <v>0</v>
      </c>
      <c r="BH355" s="85">
        <f>IF($U$355="sníž. přenesená",$N$355,0)</f>
        <v>0</v>
      </c>
      <c r="BI355" s="85">
        <f>IF($U$355="nulová",$N$355,0)</f>
        <v>0</v>
      </c>
      <c r="BJ355" s="6" t="s">
        <v>22</v>
      </c>
      <c r="BK355" s="85">
        <f>ROUND($L$355*$K$355,2)</f>
        <v>0</v>
      </c>
      <c r="BL355" s="6" t="s">
        <v>239</v>
      </c>
    </row>
    <row r="356" spans="2:51" s="6" customFormat="1" ht="27" customHeight="1">
      <c r="B356" s="138"/>
      <c r="E356" s="139"/>
      <c r="F356" s="219" t="s">
        <v>481</v>
      </c>
      <c r="G356" s="220"/>
      <c r="H356" s="220"/>
      <c r="I356" s="220"/>
      <c r="K356" s="140">
        <v>5.52</v>
      </c>
      <c r="R356" s="141"/>
      <c r="T356" s="142"/>
      <c r="AA356" s="143"/>
      <c r="AT356" s="139" t="s">
        <v>169</v>
      </c>
      <c r="AU356" s="139" t="s">
        <v>103</v>
      </c>
      <c r="AV356" s="139" t="s">
        <v>103</v>
      </c>
      <c r="AW356" s="139" t="s">
        <v>113</v>
      </c>
      <c r="AX356" s="139" t="s">
        <v>22</v>
      </c>
      <c r="AY356" s="139" t="s">
        <v>162</v>
      </c>
    </row>
    <row r="357" spans="2:64" s="6" customFormat="1" ht="27" customHeight="1">
      <c r="B357" s="22"/>
      <c r="C357" s="126" t="s">
        <v>489</v>
      </c>
      <c r="D357" s="126" t="s">
        <v>163</v>
      </c>
      <c r="E357" s="127" t="s">
        <v>490</v>
      </c>
      <c r="F357" s="215" t="s">
        <v>491</v>
      </c>
      <c r="G357" s="214"/>
      <c r="H357" s="214"/>
      <c r="I357" s="214"/>
      <c r="J357" s="128" t="s">
        <v>306</v>
      </c>
      <c r="K357" s="129">
        <v>13</v>
      </c>
      <c r="L357" s="216">
        <v>0</v>
      </c>
      <c r="M357" s="214"/>
      <c r="N357" s="213">
        <f>ROUND($L$357*$K$357,2)</f>
        <v>0</v>
      </c>
      <c r="O357" s="214"/>
      <c r="P357" s="214"/>
      <c r="Q357" s="214"/>
      <c r="R357" s="23"/>
      <c r="T357" s="130"/>
      <c r="U357" s="29" t="s">
        <v>44</v>
      </c>
      <c r="V357" s="131">
        <v>0.237</v>
      </c>
      <c r="W357" s="131">
        <f>$V$357*$K$357</f>
        <v>3.081</v>
      </c>
      <c r="X357" s="131">
        <v>2E-05</v>
      </c>
      <c r="Y357" s="131">
        <f>$X$357*$K$357</f>
        <v>0.00026000000000000003</v>
      </c>
      <c r="Z357" s="131">
        <v>0</v>
      </c>
      <c r="AA357" s="132">
        <f>$Z$357*$K$357</f>
        <v>0</v>
      </c>
      <c r="AR357" s="6" t="s">
        <v>239</v>
      </c>
      <c r="AT357" s="6" t="s">
        <v>163</v>
      </c>
      <c r="AU357" s="6" t="s">
        <v>103</v>
      </c>
      <c r="AY357" s="6" t="s">
        <v>162</v>
      </c>
      <c r="BE357" s="85">
        <f>IF($U$357="základní",$N$357,0)</f>
        <v>0</v>
      </c>
      <c r="BF357" s="85">
        <f>IF($U$357="snížená",$N$357,0)</f>
        <v>0</v>
      </c>
      <c r="BG357" s="85">
        <f>IF($U$357="zákl. přenesená",$N$357,0)</f>
        <v>0</v>
      </c>
      <c r="BH357" s="85">
        <f>IF($U$357="sníž. přenesená",$N$357,0)</f>
        <v>0</v>
      </c>
      <c r="BI357" s="85">
        <f>IF($U$357="nulová",$N$357,0)</f>
        <v>0</v>
      </c>
      <c r="BJ357" s="6" t="s">
        <v>22</v>
      </c>
      <c r="BK357" s="85">
        <f>ROUND($L$357*$K$357,2)</f>
        <v>0</v>
      </c>
      <c r="BL357" s="6" t="s">
        <v>239</v>
      </c>
    </row>
    <row r="358" spans="2:51" s="6" customFormat="1" ht="27" customHeight="1">
      <c r="B358" s="138"/>
      <c r="E358" s="139"/>
      <c r="F358" s="219" t="s">
        <v>492</v>
      </c>
      <c r="G358" s="220"/>
      <c r="H358" s="220"/>
      <c r="I358" s="220"/>
      <c r="K358" s="140">
        <v>13</v>
      </c>
      <c r="R358" s="141"/>
      <c r="T358" s="142"/>
      <c r="AA358" s="143"/>
      <c r="AT358" s="139" t="s">
        <v>169</v>
      </c>
      <c r="AU358" s="139" t="s">
        <v>103</v>
      </c>
      <c r="AV358" s="139" t="s">
        <v>103</v>
      </c>
      <c r="AW358" s="139" t="s">
        <v>113</v>
      </c>
      <c r="AX358" s="139" t="s">
        <v>22</v>
      </c>
      <c r="AY358" s="139" t="s">
        <v>162</v>
      </c>
    </row>
    <row r="359" spans="2:64" s="6" customFormat="1" ht="15.75" customHeight="1">
      <c r="B359" s="22"/>
      <c r="C359" s="126" t="s">
        <v>493</v>
      </c>
      <c r="D359" s="126" t="s">
        <v>163</v>
      </c>
      <c r="E359" s="127" t="s">
        <v>494</v>
      </c>
      <c r="F359" s="215" t="s">
        <v>495</v>
      </c>
      <c r="G359" s="214"/>
      <c r="H359" s="214"/>
      <c r="I359" s="214"/>
      <c r="J359" s="128" t="s">
        <v>166</v>
      </c>
      <c r="K359" s="129">
        <v>5.52</v>
      </c>
      <c r="L359" s="216">
        <v>0</v>
      </c>
      <c r="M359" s="214"/>
      <c r="N359" s="213">
        <f>ROUND($L$359*$K$359,2)</f>
        <v>0</v>
      </c>
      <c r="O359" s="214"/>
      <c r="P359" s="214"/>
      <c r="Q359" s="214"/>
      <c r="R359" s="23"/>
      <c r="T359" s="130"/>
      <c r="U359" s="29" t="s">
        <v>44</v>
      </c>
      <c r="V359" s="131">
        <v>0.052</v>
      </c>
      <c r="W359" s="131">
        <f>$V$359*$K$359</f>
        <v>0.28703999999999996</v>
      </c>
      <c r="X359" s="131">
        <v>0</v>
      </c>
      <c r="Y359" s="131">
        <f>$X$359*$K$359</f>
        <v>0</v>
      </c>
      <c r="Z359" s="131">
        <v>0</v>
      </c>
      <c r="AA359" s="132">
        <f>$Z$359*$K$359</f>
        <v>0</v>
      </c>
      <c r="AR359" s="6" t="s">
        <v>239</v>
      </c>
      <c r="AT359" s="6" t="s">
        <v>163</v>
      </c>
      <c r="AU359" s="6" t="s">
        <v>103</v>
      </c>
      <c r="AY359" s="6" t="s">
        <v>162</v>
      </c>
      <c r="BE359" s="85">
        <f>IF($U$359="základní",$N$359,0)</f>
        <v>0</v>
      </c>
      <c r="BF359" s="85">
        <f>IF($U$359="snížená",$N$359,0)</f>
        <v>0</v>
      </c>
      <c r="BG359" s="85">
        <f>IF($U$359="zákl. přenesená",$N$359,0)</f>
        <v>0</v>
      </c>
      <c r="BH359" s="85">
        <f>IF($U$359="sníž. přenesená",$N$359,0)</f>
        <v>0</v>
      </c>
      <c r="BI359" s="85">
        <f>IF($U$359="nulová",$N$359,0)</f>
        <v>0</v>
      </c>
      <c r="BJ359" s="6" t="s">
        <v>22</v>
      </c>
      <c r="BK359" s="85">
        <f>ROUND($L$359*$K$359,2)</f>
        <v>0</v>
      </c>
      <c r="BL359" s="6" t="s">
        <v>239</v>
      </c>
    </row>
    <row r="360" spans="2:51" s="6" customFormat="1" ht="27" customHeight="1">
      <c r="B360" s="138"/>
      <c r="E360" s="139"/>
      <c r="F360" s="219" t="s">
        <v>481</v>
      </c>
      <c r="G360" s="220"/>
      <c r="H360" s="220"/>
      <c r="I360" s="220"/>
      <c r="K360" s="140">
        <v>5.52</v>
      </c>
      <c r="R360" s="141"/>
      <c r="T360" s="142"/>
      <c r="AA360" s="143"/>
      <c r="AT360" s="139" t="s">
        <v>169</v>
      </c>
      <c r="AU360" s="139" t="s">
        <v>103</v>
      </c>
      <c r="AV360" s="139" t="s">
        <v>103</v>
      </c>
      <c r="AW360" s="139" t="s">
        <v>113</v>
      </c>
      <c r="AX360" s="139" t="s">
        <v>22</v>
      </c>
      <c r="AY360" s="139" t="s">
        <v>162</v>
      </c>
    </row>
    <row r="361" spans="2:64" s="6" customFormat="1" ht="27" customHeight="1">
      <c r="B361" s="22"/>
      <c r="C361" s="126" t="s">
        <v>496</v>
      </c>
      <c r="D361" s="126" t="s">
        <v>163</v>
      </c>
      <c r="E361" s="127" t="s">
        <v>497</v>
      </c>
      <c r="F361" s="215" t="s">
        <v>498</v>
      </c>
      <c r="G361" s="214"/>
      <c r="H361" s="214"/>
      <c r="I361" s="214"/>
      <c r="J361" s="128" t="s">
        <v>208</v>
      </c>
      <c r="K361" s="129">
        <v>0.16</v>
      </c>
      <c r="L361" s="216">
        <v>0</v>
      </c>
      <c r="M361" s="214"/>
      <c r="N361" s="213">
        <f>ROUND($L$361*$K$361,2)</f>
        <v>0</v>
      </c>
      <c r="O361" s="214"/>
      <c r="P361" s="214"/>
      <c r="Q361" s="214"/>
      <c r="R361" s="23"/>
      <c r="T361" s="130"/>
      <c r="U361" s="29" t="s">
        <v>44</v>
      </c>
      <c r="V361" s="131">
        <v>3.075</v>
      </c>
      <c r="W361" s="131">
        <f>$V$361*$K$361</f>
        <v>0.49200000000000005</v>
      </c>
      <c r="X361" s="131">
        <v>0</v>
      </c>
      <c r="Y361" s="131">
        <f>$X$361*$K$361</f>
        <v>0</v>
      </c>
      <c r="Z361" s="131">
        <v>0</v>
      </c>
      <c r="AA361" s="132">
        <f>$Z$361*$K$361</f>
        <v>0</v>
      </c>
      <c r="AR361" s="6" t="s">
        <v>239</v>
      </c>
      <c r="AT361" s="6" t="s">
        <v>163</v>
      </c>
      <c r="AU361" s="6" t="s">
        <v>103</v>
      </c>
      <c r="AY361" s="6" t="s">
        <v>162</v>
      </c>
      <c r="BE361" s="85">
        <f>IF($U$361="základní",$N$361,0)</f>
        <v>0</v>
      </c>
      <c r="BF361" s="85">
        <f>IF($U$361="snížená",$N$361,0)</f>
        <v>0</v>
      </c>
      <c r="BG361" s="85">
        <f>IF($U$361="zákl. přenesená",$N$361,0)</f>
        <v>0</v>
      </c>
      <c r="BH361" s="85">
        <f>IF($U$361="sníž. přenesená",$N$361,0)</f>
        <v>0</v>
      </c>
      <c r="BI361" s="85">
        <f>IF($U$361="nulová",$N$361,0)</f>
        <v>0</v>
      </c>
      <c r="BJ361" s="6" t="s">
        <v>22</v>
      </c>
      <c r="BK361" s="85">
        <f>ROUND($L$361*$K$361,2)</f>
        <v>0</v>
      </c>
      <c r="BL361" s="6" t="s">
        <v>239</v>
      </c>
    </row>
    <row r="362" spans="2:63" s="116" customFormat="1" ht="30.75" customHeight="1">
      <c r="B362" s="117"/>
      <c r="D362" s="125" t="s">
        <v>130</v>
      </c>
      <c r="E362" s="125"/>
      <c r="F362" s="125"/>
      <c r="G362" s="125"/>
      <c r="H362" s="125"/>
      <c r="I362" s="125"/>
      <c r="J362" s="125"/>
      <c r="K362" s="125"/>
      <c r="L362" s="125"/>
      <c r="M362" s="125"/>
      <c r="N362" s="210">
        <f>$BK$362</f>
        <v>0</v>
      </c>
      <c r="O362" s="211"/>
      <c r="P362" s="211"/>
      <c r="Q362" s="211"/>
      <c r="R362" s="120"/>
      <c r="T362" s="121"/>
      <c r="W362" s="122">
        <f>SUM($W$363:$W$373)</f>
        <v>19.252572</v>
      </c>
      <c r="Y362" s="122">
        <f>SUM($Y$363:$Y$373)</f>
        <v>0.31388616</v>
      </c>
      <c r="AA362" s="123">
        <f>SUM($AA$363:$AA$373)</f>
        <v>0.3144330000000001</v>
      </c>
      <c r="AR362" s="119" t="s">
        <v>103</v>
      </c>
      <c r="AT362" s="119" t="s">
        <v>78</v>
      </c>
      <c r="AU362" s="119" t="s">
        <v>22</v>
      </c>
      <c r="AY362" s="119" t="s">
        <v>162</v>
      </c>
      <c r="BK362" s="124">
        <f>SUM($BK$363:$BK$373)</f>
        <v>0</v>
      </c>
    </row>
    <row r="363" spans="2:64" s="6" customFormat="1" ht="39" customHeight="1">
      <c r="B363" s="22"/>
      <c r="C363" s="126" t="s">
        <v>499</v>
      </c>
      <c r="D363" s="126" t="s">
        <v>163</v>
      </c>
      <c r="E363" s="127" t="s">
        <v>500</v>
      </c>
      <c r="F363" s="215" t="s">
        <v>501</v>
      </c>
      <c r="G363" s="214"/>
      <c r="H363" s="214"/>
      <c r="I363" s="214"/>
      <c r="J363" s="128" t="s">
        <v>166</v>
      </c>
      <c r="K363" s="129">
        <v>18.228</v>
      </c>
      <c r="L363" s="216">
        <v>0</v>
      </c>
      <c r="M363" s="214"/>
      <c r="N363" s="213">
        <f>ROUND($L$363*$K$363,2)</f>
        <v>0</v>
      </c>
      <c r="O363" s="214"/>
      <c r="P363" s="214"/>
      <c r="Q363" s="214"/>
      <c r="R363" s="23"/>
      <c r="T363" s="130"/>
      <c r="U363" s="29" t="s">
        <v>44</v>
      </c>
      <c r="V363" s="131">
        <v>0.859</v>
      </c>
      <c r="W363" s="131">
        <f>$V$363*$K$363</f>
        <v>15.657852000000002</v>
      </c>
      <c r="X363" s="131">
        <v>0.01722</v>
      </c>
      <c r="Y363" s="131">
        <f>$X$363*$K$363</f>
        <v>0.31388616</v>
      </c>
      <c r="Z363" s="131">
        <v>0</v>
      </c>
      <c r="AA363" s="132">
        <f>$Z$363*$K$363</f>
        <v>0</v>
      </c>
      <c r="AR363" s="6" t="s">
        <v>239</v>
      </c>
      <c r="AT363" s="6" t="s">
        <v>163</v>
      </c>
      <c r="AU363" s="6" t="s">
        <v>103</v>
      </c>
      <c r="AY363" s="6" t="s">
        <v>162</v>
      </c>
      <c r="BE363" s="85">
        <f>IF($U$363="základní",$N$363,0)</f>
        <v>0</v>
      </c>
      <c r="BF363" s="85">
        <f>IF($U$363="snížená",$N$363,0)</f>
        <v>0</v>
      </c>
      <c r="BG363" s="85">
        <f>IF($U$363="zákl. přenesená",$N$363,0)</f>
        <v>0</v>
      </c>
      <c r="BH363" s="85">
        <f>IF($U$363="sníž. přenesená",$N$363,0)</f>
        <v>0</v>
      </c>
      <c r="BI363" s="85">
        <f>IF($U$363="nulová",$N$363,0)</f>
        <v>0</v>
      </c>
      <c r="BJ363" s="6" t="s">
        <v>22</v>
      </c>
      <c r="BK363" s="85">
        <f>ROUND($L$363*$K$363,2)</f>
        <v>0</v>
      </c>
      <c r="BL363" s="6" t="s">
        <v>239</v>
      </c>
    </row>
    <row r="364" spans="2:51" s="6" customFormat="1" ht="15.75" customHeight="1">
      <c r="B364" s="133"/>
      <c r="E364" s="134"/>
      <c r="F364" s="217" t="s">
        <v>502</v>
      </c>
      <c r="G364" s="218"/>
      <c r="H364" s="218"/>
      <c r="I364" s="218"/>
      <c r="K364" s="134"/>
      <c r="R364" s="135"/>
      <c r="T364" s="136"/>
      <c r="AA364" s="137"/>
      <c r="AT364" s="134" t="s">
        <v>169</v>
      </c>
      <c r="AU364" s="134" t="s">
        <v>103</v>
      </c>
      <c r="AV364" s="134" t="s">
        <v>22</v>
      </c>
      <c r="AW364" s="134" t="s">
        <v>113</v>
      </c>
      <c r="AX364" s="134" t="s">
        <v>79</v>
      </c>
      <c r="AY364" s="134" t="s">
        <v>162</v>
      </c>
    </row>
    <row r="365" spans="2:51" s="6" customFormat="1" ht="15.75" customHeight="1">
      <c r="B365" s="138"/>
      <c r="E365" s="139"/>
      <c r="F365" s="219" t="s">
        <v>503</v>
      </c>
      <c r="G365" s="220"/>
      <c r="H365" s="220"/>
      <c r="I365" s="220"/>
      <c r="K365" s="140">
        <v>8.333</v>
      </c>
      <c r="R365" s="141"/>
      <c r="T365" s="142"/>
      <c r="AA365" s="143"/>
      <c r="AT365" s="139" t="s">
        <v>169</v>
      </c>
      <c r="AU365" s="139" t="s">
        <v>103</v>
      </c>
      <c r="AV365" s="139" t="s">
        <v>103</v>
      </c>
      <c r="AW365" s="139" t="s">
        <v>113</v>
      </c>
      <c r="AX365" s="139" t="s">
        <v>79</v>
      </c>
      <c r="AY365" s="139" t="s">
        <v>162</v>
      </c>
    </row>
    <row r="366" spans="2:51" s="6" customFormat="1" ht="15.75" customHeight="1">
      <c r="B366" s="138"/>
      <c r="E366" s="139"/>
      <c r="F366" s="219" t="s">
        <v>504</v>
      </c>
      <c r="G366" s="220"/>
      <c r="H366" s="220"/>
      <c r="I366" s="220"/>
      <c r="K366" s="140">
        <v>9.895</v>
      </c>
      <c r="R366" s="141"/>
      <c r="T366" s="142"/>
      <c r="AA366" s="143"/>
      <c r="AT366" s="139" t="s">
        <v>169</v>
      </c>
      <c r="AU366" s="139" t="s">
        <v>103</v>
      </c>
      <c r="AV366" s="139" t="s">
        <v>103</v>
      </c>
      <c r="AW366" s="139" t="s">
        <v>113</v>
      </c>
      <c r="AX366" s="139" t="s">
        <v>79</v>
      </c>
      <c r="AY366" s="139" t="s">
        <v>162</v>
      </c>
    </row>
    <row r="367" spans="2:51" s="6" customFormat="1" ht="15.75" customHeight="1">
      <c r="B367" s="144"/>
      <c r="E367" s="145"/>
      <c r="F367" s="224" t="s">
        <v>172</v>
      </c>
      <c r="G367" s="225"/>
      <c r="H367" s="225"/>
      <c r="I367" s="225"/>
      <c r="K367" s="146">
        <v>18.228</v>
      </c>
      <c r="R367" s="147"/>
      <c r="T367" s="148"/>
      <c r="AA367" s="149"/>
      <c r="AT367" s="145" t="s">
        <v>169</v>
      </c>
      <c r="AU367" s="145" t="s">
        <v>103</v>
      </c>
      <c r="AV367" s="145" t="s">
        <v>167</v>
      </c>
      <c r="AW367" s="145" t="s">
        <v>113</v>
      </c>
      <c r="AX367" s="145" t="s">
        <v>22</v>
      </c>
      <c r="AY367" s="145" t="s">
        <v>162</v>
      </c>
    </row>
    <row r="368" spans="2:64" s="6" customFormat="1" ht="27" customHeight="1">
      <c r="B368" s="22"/>
      <c r="C368" s="126" t="s">
        <v>505</v>
      </c>
      <c r="D368" s="126" t="s">
        <v>163</v>
      </c>
      <c r="E368" s="127" t="s">
        <v>506</v>
      </c>
      <c r="F368" s="215" t="s">
        <v>507</v>
      </c>
      <c r="G368" s="214"/>
      <c r="H368" s="214"/>
      <c r="I368" s="214"/>
      <c r="J368" s="128" t="s">
        <v>166</v>
      </c>
      <c r="K368" s="129">
        <v>18.228</v>
      </c>
      <c r="L368" s="216">
        <v>0</v>
      </c>
      <c r="M368" s="214"/>
      <c r="N368" s="213">
        <f>ROUND($L$368*$K$368,2)</f>
        <v>0</v>
      </c>
      <c r="O368" s="214"/>
      <c r="P368" s="214"/>
      <c r="Q368" s="214"/>
      <c r="R368" s="23"/>
      <c r="T368" s="130"/>
      <c r="U368" s="29" t="s">
        <v>44</v>
      </c>
      <c r="V368" s="131">
        <v>0.16</v>
      </c>
      <c r="W368" s="131">
        <f>$V$368*$K$368</f>
        <v>2.9164800000000004</v>
      </c>
      <c r="X368" s="131">
        <v>0</v>
      </c>
      <c r="Y368" s="131">
        <f>$X$368*$K$368</f>
        <v>0</v>
      </c>
      <c r="Z368" s="131">
        <v>0.01725</v>
      </c>
      <c r="AA368" s="132">
        <f>$Z$368*$K$368</f>
        <v>0.3144330000000001</v>
      </c>
      <c r="AR368" s="6" t="s">
        <v>239</v>
      </c>
      <c r="AT368" s="6" t="s">
        <v>163</v>
      </c>
      <c r="AU368" s="6" t="s">
        <v>103</v>
      </c>
      <c r="AY368" s="6" t="s">
        <v>162</v>
      </c>
      <c r="BE368" s="85">
        <f>IF($U$368="základní",$N$368,0)</f>
        <v>0</v>
      </c>
      <c r="BF368" s="85">
        <f>IF($U$368="snížená",$N$368,0)</f>
        <v>0</v>
      </c>
      <c r="BG368" s="85">
        <f>IF($U$368="zákl. přenesená",$N$368,0)</f>
        <v>0</v>
      </c>
      <c r="BH368" s="85">
        <f>IF($U$368="sníž. přenesená",$N$368,0)</f>
        <v>0</v>
      </c>
      <c r="BI368" s="85">
        <f>IF($U$368="nulová",$N$368,0)</f>
        <v>0</v>
      </c>
      <c r="BJ368" s="6" t="s">
        <v>22</v>
      </c>
      <c r="BK368" s="85">
        <f>ROUND($L$368*$K$368,2)</f>
        <v>0</v>
      </c>
      <c r="BL368" s="6" t="s">
        <v>239</v>
      </c>
    </row>
    <row r="369" spans="2:51" s="6" customFormat="1" ht="15.75" customHeight="1">
      <c r="B369" s="133"/>
      <c r="E369" s="134"/>
      <c r="F369" s="217" t="s">
        <v>508</v>
      </c>
      <c r="G369" s="218"/>
      <c r="H369" s="218"/>
      <c r="I369" s="218"/>
      <c r="K369" s="134"/>
      <c r="R369" s="135"/>
      <c r="T369" s="136"/>
      <c r="AA369" s="137"/>
      <c r="AT369" s="134" t="s">
        <v>169</v>
      </c>
      <c r="AU369" s="134" t="s">
        <v>103</v>
      </c>
      <c r="AV369" s="134" t="s">
        <v>22</v>
      </c>
      <c r="AW369" s="134" t="s">
        <v>113</v>
      </c>
      <c r="AX369" s="134" t="s">
        <v>79</v>
      </c>
      <c r="AY369" s="134" t="s">
        <v>162</v>
      </c>
    </row>
    <row r="370" spans="2:51" s="6" customFormat="1" ht="15.75" customHeight="1">
      <c r="B370" s="138"/>
      <c r="E370" s="139"/>
      <c r="F370" s="219" t="s">
        <v>503</v>
      </c>
      <c r="G370" s="220"/>
      <c r="H370" s="220"/>
      <c r="I370" s="220"/>
      <c r="K370" s="140">
        <v>8.333</v>
      </c>
      <c r="R370" s="141"/>
      <c r="T370" s="142"/>
      <c r="AA370" s="143"/>
      <c r="AT370" s="139" t="s">
        <v>169</v>
      </c>
      <c r="AU370" s="139" t="s">
        <v>103</v>
      </c>
      <c r="AV370" s="139" t="s">
        <v>103</v>
      </c>
      <c r="AW370" s="139" t="s">
        <v>113</v>
      </c>
      <c r="AX370" s="139" t="s">
        <v>79</v>
      </c>
      <c r="AY370" s="139" t="s">
        <v>162</v>
      </c>
    </row>
    <row r="371" spans="2:51" s="6" customFormat="1" ht="15.75" customHeight="1">
      <c r="B371" s="138"/>
      <c r="E371" s="139"/>
      <c r="F371" s="219" t="s">
        <v>504</v>
      </c>
      <c r="G371" s="220"/>
      <c r="H371" s="220"/>
      <c r="I371" s="220"/>
      <c r="K371" s="140">
        <v>9.895</v>
      </c>
      <c r="R371" s="141"/>
      <c r="T371" s="142"/>
      <c r="AA371" s="143"/>
      <c r="AT371" s="139" t="s">
        <v>169</v>
      </c>
      <c r="AU371" s="139" t="s">
        <v>103</v>
      </c>
      <c r="AV371" s="139" t="s">
        <v>103</v>
      </c>
      <c r="AW371" s="139" t="s">
        <v>113</v>
      </c>
      <c r="AX371" s="139" t="s">
        <v>79</v>
      </c>
      <c r="AY371" s="139" t="s">
        <v>162</v>
      </c>
    </row>
    <row r="372" spans="2:51" s="6" customFormat="1" ht="15.75" customHeight="1">
      <c r="B372" s="144"/>
      <c r="E372" s="145"/>
      <c r="F372" s="224" t="s">
        <v>172</v>
      </c>
      <c r="G372" s="225"/>
      <c r="H372" s="225"/>
      <c r="I372" s="225"/>
      <c r="K372" s="146">
        <v>18.228</v>
      </c>
      <c r="R372" s="147"/>
      <c r="T372" s="148"/>
      <c r="AA372" s="149"/>
      <c r="AT372" s="145" t="s">
        <v>169</v>
      </c>
      <c r="AU372" s="145" t="s">
        <v>103</v>
      </c>
      <c r="AV372" s="145" t="s">
        <v>167</v>
      </c>
      <c r="AW372" s="145" t="s">
        <v>113</v>
      </c>
      <c r="AX372" s="145" t="s">
        <v>22</v>
      </c>
      <c r="AY372" s="145" t="s">
        <v>162</v>
      </c>
    </row>
    <row r="373" spans="2:64" s="6" customFormat="1" ht="27" customHeight="1">
      <c r="B373" s="22"/>
      <c r="C373" s="126" t="s">
        <v>509</v>
      </c>
      <c r="D373" s="126" t="s">
        <v>163</v>
      </c>
      <c r="E373" s="127" t="s">
        <v>510</v>
      </c>
      <c r="F373" s="215" t="s">
        <v>511</v>
      </c>
      <c r="G373" s="214"/>
      <c r="H373" s="214"/>
      <c r="I373" s="214"/>
      <c r="J373" s="128" t="s">
        <v>208</v>
      </c>
      <c r="K373" s="129">
        <v>0.314</v>
      </c>
      <c r="L373" s="216">
        <v>0</v>
      </c>
      <c r="M373" s="214"/>
      <c r="N373" s="213">
        <f>ROUND($L$373*$K$373,2)</f>
        <v>0</v>
      </c>
      <c r="O373" s="214"/>
      <c r="P373" s="214"/>
      <c r="Q373" s="214"/>
      <c r="R373" s="23"/>
      <c r="T373" s="130"/>
      <c r="U373" s="29" t="s">
        <v>44</v>
      </c>
      <c r="V373" s="131">
        <v>2.16</v>
      </c>
      <c r="W373" s="131">
        <f>$V$373*$K$373</f>
        <v>0.6782400000000001</v>
      </c>
      <c r="X373" s="131">
        <v>0</v>
      </c>
      <c r="Y373" s="131">
        <f>$X$373*$K$373</f>
        <v>0</v>
      </c>
      <c r="Z373" s="131">
        <v>0</v>
      </c>
      <c r="AA373" s="132">
        <f>$Z$373*$K$373</f>
        <v>0</v>
      </c>
      <c r="AR373" s="6" t="s">
        <v>239</v>
      </c>
      <c r="AT373" s="6" t="s">
        <v>163</v>
      </c>
      <c r="AU373" s="6" t="s">
        <v>103</v>
      </c>
      <c r="AY373" s="6" t="s">
        <v>162</v>
      </c>
      <c r="BE373" s="85">
        <f>IF($U$373="základní",$N$373,0)</f>
        <v>0</v>
      </c>
      <c r="BF373" s="85">
        <f>IF($U$373="snížená",$N$373,0)</f>
        <v>0</v>
      </c>
      <c r="BG373" s="85">
        <f>IF($U$373="zákl. přenesená",$N$373,0)</f>
        <v>0</v>
      </c>
      <c r="BH373" s="85">
        <f>IF($U$373="sníž. přenesená",$N$373,0)</f>
        <v>0</v>
      </c>
      <c r="BI373" s="85">
        <f>IF($U$373="nulová",$N$373,0)</f>
        <v>0</v>
      </c>
      <c r="BJ373" s="6" t="s">
        <v>22</v>
      </c>
      <c r="BK373" s="85">
        <f>ROUND($L$373*$K$373,2)</f>
        <v>0</v>
      </c>
      <c r="BL373" s="6" t="s">
        <v>239</v>
      </c>
    </row>
    <row r="374" spans="2:63" s="116" customFormat="1" ht="30.75" customHeight="1">
      <c r="B374" s="117"/>
      <c r="D374" s="125" t="s">
        <v>131</v>
      </c>
      <c r="E374" s="125"/>
      <c r="F374" s="125"/>
      <c r="G374" s="125"/>
      <c r="H374" s="125"/>
      <c r="I374" s="125"/>
      <c r="J374" s="125"/>
      <c r="K374" s="125"/>
      <c r="L374" s="125"/>
      <c r="M374" s="125"/>
      <c r="N374" s="210">
        <f>$BK$374</f>
        <v>0</v>
      </c>
      <c r="O374" s="211"/>
      <c r="P374" s="211"/>
      <c r="Q374" s="211"/>
      <c r="R374" s="120"/>
      <c r="T374" s="121"/>
      <c r="W374" s="122">
        <f>SUM($W$375:$W$379)</f>
        <v>1.7048940000000001</v>
      </c>
      <c r="Y374" s="122">
        <f>SUM($Y$375:$Y$379)</f>
        <v>0.00198</v>
      </c>
      <c r="AA374" s="123">
        <f>SUM($AA$375:$AA$379)</f>
        <v>0</v>
      </c>
      <c r="AR374" s="119" t="s">
        <v>103</v>
      </c>
      <c r="AT374" s="119" t="s">
        <v>78</v>
      </c>
      <c r="AU374" s="119" t="s">
        <v>22</v>
      </c>
      <c r="AY374" s="119" t="s">
        <v>162</v>
      </c>
      <c r="BK374" s="124">
        <f>SUM($BK$375:$BK$379)</f>
        <v>0</v>
      </c>
    </row>
    <row r="375" spans="2:64" s="6" customFormat="1" ht="15.75" customHeight="1">
      <c r="B375" s="22"/>
      <c r="C375" s="126" t="s">
        <v>512</v>
      </c>
      <c r="D375" s="126" t="s">
        <v>163</v>
      </c>
      <c r="E375" s="127" t="s">
        <v>513</v>
      </c>
      <c r="F375" s="215" t="s">
        <v>514</v>
      </c>
      <c r="G375" s="214"/>
      <c r="H375" s="214"/>
      <c r="I375" s="214"/>
      <c r="J375" s="128" t="s">
        <v>306</v>
      </c>
      <c r="K375" s="129">
        <v>1</v>
      </c>
      <c r="L375" s="216">
        <v>0</v>
      </c>
      <c r="M375" s="214"/>
      <c r="N375" s="213">
        <f>ROUND($L$375*$K$375,2)</f>
        <v>0</v>
      </c>
      <c r="O375" s="214"/>
      <c r="P375" s="214"/>
      <c r="Q375" s="214"/>
      <c r="R375" s="23"/>
      <c r="T375" s="130"/>
      <c r="U375" s="29" t="s">
        <v>44</v>
      </c>
      <c r="V375" s="131">
        <v>1.695</v>
      </c>
      <c r="W375" s="131">
        <f>$V$375*$K$375</f>
        <v>1.695</v>
      </c>
      <c r="X375" s="131">
        <v>0.00198</v>
      </c>
      <c r="Y375" s="131">
        <f>$X$375*$K$375</f>
        <v>0.00198</v>
      </c>
      <c r="Z375" s="131">
        <v>0</v>
      </c>
      <c r="AA375" s="132">
        <f>$Z$375*$K$375</f>
        <v>0</v>
      </c>
      <c r="AR375" s="6" t="s">
        <v>239</v>
      </c>
      <c r="AT375" s="6" t="s">
        <v>163</v>
      </c>
      <c r="AU375" s="6" t="s">
        <v>103</v>
      </c>
      <c r="AY375" s="6" t="s">
        <v>162</v>
      </c>
      <c r="BE375" s="85">
        <f>IF($U$375="základní",$N$375,0)</f>
        <v>0</v>
      </c>
      <c r="BF375" s="85">
        <f>IF($U$375="snížená",$N$375,0)</f>
        <v>0</v>
      </c>
      <c r="BG375" s="85">
        <f>IF($U$375="zákl. přenesená",$N$375,0)</f>
        <v>0</v>
      </c>
      <c r="BH375" s="85">
        <f>IF($U$375="sníž. přenesená",$N$375,0)</f>
        <v>0</v>
      </c>
      <c r="BI375" s="85">
        <f>IF($U$375="nulová",$N$375,0)</f>
        <v>0</v>
      </c>
      <c r="BJ375" s="6" t="s">
        <v>22</v>
      </c>
      <c r="BK375" s="85">
        <f>ROUND($L$375*$K$375,2)</f>
        <v>0</v>
      </c>
      <c r="BL375" s="6" t="s">
        <v>239</v>
      </c>
    </row>
    <row r="376" spans="2:51" s="6" customFormat="1" ht="15.75" customHeight="1">
      <c r="B376" s="133"/>
      <c r="E376" s="134"/>
      <c r="F376" s="217" t="s">
        <v>515</v>
      </c>
      <c r="G376" s="218"/>
      <c r="H376" s="218"/>
      <c r="I376" s="218"/>
      <c r="K376" s="134"/>
      <c r="R376" s="135"/>
      <c r="T376" s="136"/>
      <c r="AA376" s="137"/>
      <c r="AT376" s="134" t="s">
        <v>169</v>
      </c>
      <c r="AU376" s="134" t="s">
        <v>103</v>
      </c>
      <c r="AV376" s="134" t="s">
        <v>22</v>
      </c>
      <c r="AW376" s="134" t="s">
        <v>113</v>
      </c>
      <c r="AX376" s="134" t="s">
        <v>79</v>
      </c>
      <c r="AY376" s="134" t="s">
        <v>162</v>
      </c>
    </row>
    <row r="377" spans="2:51" s="6" customFormat="1" ht="27" customHeight="1">
      <c r="B377" s="138"/>
      <c r="E377" s="139"/>
      <c r="F377" s="219" t="s">
        <v>516</v>
      </c>
      <c r="G377" s="220"/>
      <c r="H377" s="220"/>
      <c r="I377" s="220"/>
      <c r="K377" s="140">
        <v>1</v>
      </c>
      <c r="R377" s="141"/>
      <c r="T377" s="142"/>
      <c r="AA377" s="143"/>
      <c r="AT377" s="139" t="s">
        <v>169</v>
      </c>
      <c r="AU377" s="139" t="s">
        <v>103</v>
      </c>
      <c r="AV377" s="139" t="s">
        <v>103</v>
      </c>
      <c r="AW377" s="139" t="s">
        <v>113</v>
      </c>
      <c r="AX377" s="139" t="s">
        <v>22</v>
      </c>
      <c r="AY377" s="139" t="s">
        <v>162</v>
      </c>
    </row>
    <row r="378" spans="2:51" s="6" customFormat="1" ht="15.75" customHeight="1">
      <c r="B378" s="133"/>
      <c r="E378" s="134"/>
      <c r="F378" s="217" t="s">
        <v>517</v>
      </c>
      <c r="G378" s="218"/>
      <c r="H378" s="218"/>
      <c r="I378" s="218"/>
      <c r="K378" s="134"/>
      <c r="R378" s="135"/>
      <c r="T378" s="136"/>
      <c r="AA378" s="137"/>
      <c r="AT378" s="134" t="s">
        <v>169</v>
      </c>
      <c r="AU378" s="134" t="s">
        <v>103</v>
      </c>
      <c r="AV378" s="134" t="s">
        <v>22</v>
      </c>
      <c r="AW378" s="134" t="s">
        <v>113</v>
      </c>
      <c r="AX378" s="134" t="s">
        <v>79</v>
      </c>
      <c r="AY378" s="134" t="s">
        <v>162</v>
      </c>
    </row>
    <row r="379" spans="2:64" s="6" customFormat="1" ht="27" customHeight="1">
      <c r="B379" s="22"/>
      <c r="C379" s="126" t="s">
        <v>518</v>
      </c>
      <c r="D379" s="126" t="s">
        <v>163</v>
      </c>
      <c r="E379" s="127" t="s">
        <v>519</v>
      </c>
      <c r="F379" s="215" t="s">
        <v>520</v>
      </c>
      <c r="G379" s="214"/>
      <c r="H379" s="214"/>
      <c r="I379" s="214"/>
      <c r="J379" s="128" t="s">
        <v>208</v>
      </c>
      <c r="K379" s="129">
        <v>0.002</v>
      </c>
      <c r="L379" s="216">
        <v>0</v>
      </c>
      <c r="M379" s="214"/>
      <c r="N379" s="213">
        <f>ROUND($L$379*$K$379,2)</f>
        <v>0</v>
      </c>
      <c r="O379" s="214"/>
      <c r="P379" s="214"/>
      <c r="Q379" s="214"/>
      <c r="R379" s="23"/>
      <c r="T379" s="130"/>
      <c r="U379" s="29" t="s">
        <v>44</v>
      </c>
      <c r="V379" s="131">
        <v>4.947</v>
      </c>
      <c r="W379" s="131">
        <f>$V$379*$K$379</f>
        <v>0.009894</v>
      </c>
      <c r="X379" s="131">
        <v>0</v>
      </c>
      <c r="Y379" s="131">
        <f>$X$379*$K$379</f>
        <v>0</v>
      </c>
      <c r="Z379" s="131">
        <v>0</v>
      </c>
      <c r="AA379" s="132">
        <f>$Z$379*$K$379</f>
        <v>0</v>
      </c>
      <c r="AR379" s="6" t="s">
        <v>239</v>
      </c>
      <c r="AT379" s="6" t="s">
        <v>163</v>
      </c>
      <c r="AU379" s="6" t="s">
        <v>103</v>
      </c>
      <c r="AY379" s="6" t="s">
        <v>162</v>
      </c>
      <c r="BE379" s="85">
        <f>IF($U$379="základní",$N$379,0)</f>
        <v>0</v>
      </c>
      <c r="BF379" s="85">
        <f>IF($U$379="snížená",$N$379,0)</f>
        <v>0</v>
      </c>
      <c r="BG379" s="85">
        <f>IF($U$379="zákl. přenesená",$N$379,0)</f>
        <v>0</v>
      </c>
      <c r="BH379" s="85">
        <f>IF($U$379="sníž. přenesená",$N$379,0)</f>
        <v>0</v>
      </c>
      <c r="BI379" s="85">
        <f>IF($U$379="nulová",$N$379,0)</f>
        <v>0</v>
      </c>
      <c r="BJ379" s="6" t="s">
        <v>22</v>
      </c>
      <c r="BK379" s="85">
        <f>ROUND($L$379*$K$379,2)</f>
        <v>0</v>
      </c>
      <c r="BL379" s="6" t="s">
        <v>239</v>
      </c>
    </row>
    <row r="380" spans="2:63" s="116" customFormat="1" ht="30.75" customHeight="1">
      <c r="B380" s="117"/>
      <c r="D380" s="125" t="s">
        <v>132</v>
      </c>
      <c r="E380" s="125"/>
      <c r="F380" s="125"/>
      <c r="G380" s="125"/>
      <c r="H380" s="125"/>
      <c r="I380" s="125"/>
      <c r="J380" s="125"/>
      <c r="K380" s="125"/>
      <c r="L380" s="125"/>
      <c r="M380" s="125"/>
      <c r="N380" s="210">
        <f>$BK$380</f>
        <v>0</v>
      </c>
      <c r="O380" s="211"/>
      <c r="P380" s="211"/>
      <c r="Q380" s="211"/>
      <c r="R380" s="120"/>
      <c r="T380" s="121"/>
      <c r="W380" s="122">
        <f>SUM($W$381:$W$394)</f>
        <v>65.571715</v>
      </c>
      <c r="Y380" s="122">
        <f>SUM($Y$381:$Y$394)</f>
        <v>0.49327</v>
      </c>
      <c r="AA380" s="123">
        <f>SUM($AA$381:$AA$394)</f>
        <v>0</v>
      </c>
      <c r="AR380" s="119" t="s">
        <v>103</v>
      </c>
      <c r="AT380" s="119" t="s">
        <v>78</v>
      </c>
      <c r="AU380" s="119" t="s">
        <v>22</v>
      </c>
      <c r="AY380" s="119" t="s">
        <v>162</v>
      </c>
      <c r="BK380" s="124">
        <f>SUM($BK$381:$BK$394)</f>
        <v>0</v>
      </c>
    </row>
    <row r="381" spans="2:64" s="6" customFormat="1" ht="27" customHeight="1">
      <c r="B381" s="22"/>
      <c r="C381" s="126" t="s">
        <v>521</v>
      </c>
      <c r="D381" s="126" t="s">
        <v>163</v>
      </c>
      <c r="E381" s="127" t="s">
        <v>522</v>
      </c>
      <c r="F381" s="215" t="s">
        <v>523</v>
      </c>
      <c r="G381" s="214"/>
      <c r="H381" s="214"/>
      <c r="I381" s="214"/>
      <c r="J381" s="128" t="s">
        <v>306</v>
      </c>
      <c r="K381" s="129">
        <v>11</v>
      </c>
      <c r="L381" s="216">
        <v>0</v>
      </c>
      <c r="M381" s="214"/>
      <c r="N381" s="213">
        <f>ROUND($L$381*$K$381,2)</f>
        <v>0</v>
      </c>
      <c r="O381" s="214"/>
      <c r="P381" s="214"/>
      <c r="Q381" s="214"/>
      <c r="R381" s="23"/>
      <c r="T381" s="130"/>
      <c r="U381" s="29" t="s">
        <v>44</v>
      </c>
      <c r="V381" s="131">
        <v>1.805</v>
      </c>
      <c r="W381" s="131">
        <f>$V$381*$K$381</f>
        <v>19.855</v>
      </c>
      <c r="X381" s="131">
        <v>0</v>
      </c>
      <c r="Y381" s="131">
        <f>$X$381*$K$381</f>
        <v>0</v>
      </c>
      <c r="Z381" s="131">
        <v>0</v>
      </c>
      <c r="AA381" s="132">
        <f>$Z$381*$K$381</f>
        <v>0</v>
      </c>
      <c r="AR381" s="6" t="s">
        <v>239</v>
      </c>
      <c r="AT381" s="6" t="s">
        <v>163</v>
      </c>
      <c r="AU381" s="6" t="s">
        <v>103</v>
      </c>
      <c r="AY381" s="6" t="s">
        <v>162</v>
      </c>
      <c r="BE381" s="85">
        <f>IF($U$381="základní",$N$381,0)</f>
        <v>0</v>
      </c>
      <c r="BF381" s="85">
        <f>IF($U$381="snížená",$N$381,0)</f>
        <v>0</v>
      </c>
      <c r="BG381" s="85">
        <f>IF($U$381="zákl. přenesená",$N$381,0)</f>
        <v>0</v>
      </c>
      <c r="BH381" s="85">
        <f>IF($U$381="sníž. přenesená",$N$381,0)</f>
        <v>0</v>
      </c>
      <c r="BI381" s="85">
        <f>IF($U$381="nulová",$N$381,0)</f>
        <v>0</v>
      </c>
      <c r="BJ381" s="6" t="s">
        <v>22</v>
      </c>
      <c r="BK381" s="85">
        <f>ROUND($L$381*$K$381,2)</f>
        <v>0</v>
      </c>
      <c r="BL381" s="6" t="s">
        <v>239</v>
      </c>
    </row>
    <row r="382" spans="2:51" s="6" customFormat="1" ht="27" customHeight="1">
      <c r="B382" s="138"/>
      <c r="E382" s="139"/>
      <c r="F382" s="219" t="s">
        <v>524</v>
      </c>
      <c r="G382" s="220"/>
      <c r="H382" s="220"/>
      <c r="I382" s="220"/>
      <c r="K382" s="140">
        <v>11</v>
      </c>
      <c r="R382" s="141"/>
      <c r="T382" s="142"/>
      <c r="AA382" s="143"/>
      <c r="AT382" s="139" t="s">
        <v>169</v>
      </c>
      <c r="AU382" s="139" t="s">
        <v>103</v>
      </c>
      <c r="AV382" s="139" t="s">
        <v>103</v>
      </c>
      <c r="AW382" s="139" t="s">
        <v>113</v>
      </c>
      <c r="AX382" s="139" t="s">
        <v>22</v>
      </c>
      <c r="AY382" s="139" t="s">
        <v>162</v>
      </c>
    </row>
    <row r="383" spans="2:64" s="6" customFormat="1" ht="27" customHeight="1">
      <c r="B383" s="22"/>
      <c r="C383" s="126" t="s">
        <v>525</v>
      </c>
      <c r="D383" s="126" t="s">
        <v>163</v>
      </c>
      <c r="E383" s="127" t="s">
        <v>526</v>
      </c>
      <c r="F383" s="215" t="s">
        <v>527</v>
      </c>
      <c r="G383" s="214"/>
      <c r="H383" s="214"/>
      <c r="I383" s="214"/>
      <c r="J383" s="128" t="s">
        <v>306</v>
      </c>
      <c r="K383" s="129">
        <v>1</v>
      </c>
      <c r="L383" s="216">
        <v>0</v>
      </c>
      <c r="M383" s="214"/>
      <c r="N383" s="213">
        <f>ROUND($L$383*$K$383,2)</f>
        <v>0</v>
      </c>
      <c r="O383" s="214"/>
      <c r="P383" s="214"/>
      <c r="Q383" s="214"/>
      <c r="R383" s="23"/>
      <c r="T383" s="130"/>
      <c r="U383" s="29" t="s">
        <v>44</v>
      </c>
      <c r="V383" s="131">
        <v>7.36</v>
      </c>
      <c r="W383" s="131">
        <f>$V$383*$K$383</f>
        <v>7.36</v>
      </c>
      <c r="X383" s="131">
        <v>0.00087</v>
      </c>
      <c r="Y383" s="131">
        <f>$X$383*$K$383</f>
        <v>0.00087</v>
      </c>
      <c r="Z383" s="131">
        <v>0</v>
      </c>
      <c r="AA383" s="132">
        <f>$Z$383*$K$383</f>
        <v>0</v>
      </c>
      <c r="AR383" s="6" t="s">
        <v>239</v>
      </c>
      <c r="AT383" s="6" t="s">
        <v>163</v>
      </c>
      <c r="AU383" s="6" t="s">
        <v>103</v>
      </c>
      <c r="AY383" s="6" t="s">
        <v>162</v>
      </c>
      <c r="BE383" s="85">
        <f>IF($U$383="základní",$N$383,0)</f>
        <v>0</v>
      </c>
      <c r="BF383" s="85">
        <f>IF($U$383="snížená",$N$383,0)</f>
        <v>0</v>
      </c>
      <c r="BG383" s="85">
        <f>IF($U$383="zákl. přenesená",$N$383,0)</f>
        <v>0</v>
      </c>
      <c r="BH383" s="85">
        <f>IF($U$383="sníž. přenesená",$N$383,0)</f>
        <v>0</v>
      </c>
      <c r="BI383" s="85">
        <f>IF($U$383="nulová",$N$383,0)</f>
        <v>0</v>
      </c>
      <c r="BJ383" s="6" t="s">
        <v>22</v>
      </c>
      <c r="BK383" s="85">
        <f>ROUND($L$383*$K$383,2)</f>
        <v>0</v>
      </c>
      <c r="BL383" s="6" t="s">
        <v>239</v>
      </c>
    </row>
    <row r="384" spans="2:51" s="6" customFormat="1" ht="15.75" customHeight="1">
      <c r="B384" s="138"/>
      <c r="E384" s="139"/>
      <c r="F384" s="219" t="s">
        <v>528</v>
      </c>
      <c r="G384" s="220"/>
      <c r="H384" s="220"/>
      <c r="I384" s="220"/>
      <c r="K384" s="140">
        <v>1</v>
      </c>
      <c r="R384" s="141"/>
      <c r="T384" s="142"/>
      <c r="AA384" s="143"/>
      <c r="AT384" s="139" t="s">
        <v>169</v>
      </c>
      <c r="AU384" s="139" t="s">
        <v>103</v>
      </c>
      <c r="AV384" s="139" t="s">
        <v>103</v>
      </c>
      <c r="AW384" s="139" t="s">
        <v>113</v>
      </c>
      <c r="AX384" s="139" t="s">
        <v>22</v>
      </c>
      <c r="AY384" s="139" t="s">
        <v>162</v>
      </c>
    </row>
    <row r="385" spans="2:64" s="6" customFormat="1" ht="27" customHeight="1">
      <c r="B385" s="22"/>
      <c r="C385" s="126" t="s">
        <v>529</v>
      </c>
      <c r="D385" s="126" t="s">
        <v>163</v>
      </c>
      <c r="E385" s="127" t="s">
        <v>530</v>
      </c>
      <c r="F385" s="215" t="s">
        <v>531</v>
      </c>
      <c r="G385" s="214"/>
      <c r="H385" s="214"/>
      <c r="I385" s="214"/>
      <c r="J385" s="128" t="s">
        <v>306</v>
      </c>
      <c r="K385" s="129">
        <v>1</v>
      </c>
      <c r="L385" s="216">
        <v>0</v>
      </c>
      <c r="M385" s="214"/>
      <c r="N385" s="213">
        <f>ROUND($L$385*$K$385,2)</f>
        <v>0</v>
      </c>
      <c r="O385" s="214"/>
      <c r="P385" s="214"/>
      <c r="Q385" s="214"/>
      <c r="R385" s="23"/>
      <c r="T385" s="130"/>
      <c r="U385" s="29" t="s">
        <v>44</v>
      </c>
      <c r="V385" s="131">
        <v>3.534</v>
      </c>
      <c r="W385" s="131">
        <f>$V$385*$K$385</f>
        <v>3.534</v>
      </c>
      <c r="X385" s="131">
        <v>0.00045</v>
      </c>
      <c r="Y385" s="131">
        <f>$X$385*$K$385</f>
        <v>0.00045</v>
      </c>
      <c r="Z385" s="131">
        <v>0</v>
      </c>
      <c r="AA385" s="132">
        <f>$Z$385*$K$385</f>
        <v>0</v>
      </c>
      <c r="AR385" s="6" t="s">
        <v>239</v>
      </c>
      <c r="AT385" s="6" t="s">
        <v>163</v>
      </c>
      <c r="AU385" s="6" t="s">
        <v>103</v>
      </c>
      <c r="AY385" s="6" t="s">
        <v>162</v>
      </c>
      <c r="BE385" s="85">
        <f>IF($U$385="základní",$N$385,0)</f>
        <v>0</v>
      </c>
      <c r="BF385" s="85">
        <f>IF($U$385="snížená",$N$385,0)</f>
        <v>0</v>
      </c>
      <c r="BG385" s="85">
        <f>IF($U$385="zákl. přenesená",$N$385,0)</f>
        <v>0</v>
      </c>
      <c r="BH385" s="85">
        <f>IF($U$385="sníž. přenesená",$N$385,0)</f>
        <v>0</v>
      </c>
      <c r="BI385" s="85">
        <f>IF($U$385="nulová",$N$385,0)</f>
        <v>0</v>
      </c>
      <c r="BJ385" s="6" t="s">
        <v>22</v>
      </c>
      <c r="BK385" s="85">
        <f>ROUND($L$385*$K$385,2)</f>
        <v>0</v>
      </c>
      <c r="BL385" s="6" t="s">
        <v>239</v>
      </c>
    </row>
    <row r="386" spans="2:51" s="6" customFormat="1" ht="15.75" customHeight="1">
      <c r="B386" s="138"/>
      <c r="E386" s="139"/>
      <c r="F386" s="219" t="s">
        <v>22</v>
      </c>
      <c r="G386" s="220"/>
      <c r="H386" s="220"/>
      <c r="I386" s="220"/>
      <c r="K386" s="140">
        <v>1</v>
      </c>
      <c r="R386" s="141"/>
      <c r="T386" s="142"/>
      <c r="AA386" s="143"/>
      <c r="AT386" s="139" t="s">
        <v>169</v>
      </c>
      <c r="AU386" s="139" t="s">
        <v>103</v>
      </c>
      <c r="AV386" s="139" t="s">
        <v>103</v>
      </c>
      <c r="AW386" s="139" t="s">
        <v>113</v>
      </c>
      <c r="AX386" s="139" t="s">
        <v>22</v>
      </c>
      <c r="AY386" s="139" t="s">
        <v>162</v>
      </c>
    </row>
    <row r="387" spans="2:64" s="6" customFormat="1" ht="27" customHeight="1">
      <c r="B387" s="22"/>
      <c r="C387" s="150" t="s">
        <v>532</v>
      </c>
      <c r="D387" s="150" t="s">
        <v>221</v>
      </c>
      <c r="E387" s="151" t="s">
        <v>533</v>
      </c>
      <c r="F387" s="226" t="s">
        <v>534</v>
      </c>
      <c r="G387" s="227"/>
      <c r="H387" s="227"/>
      <c r="I387" s="227"/>
      <c r="J387" s="152" t="s">
        <v>306</v>
      </c>
      <c r="K387" s="153">
        <v>1</v>
      </c>
      <c r="L387" s="228">
        <v>0</v>
      </c>
      <c r="M387" s="227"/>
      <c r="N387" s="229">
        <f>ROUND($L$387*$K$387,2)</f>
        <v>0</v>
      </c>
      <c r="O387" s="214"/>
      <c r="P387" s="214"/>
      <c r="Q387" s="214"/>
      <c r="R387" s="23"/>
      <c r="T387" s="130"/>
      <c r="U387" s="29" t="s">
        <v>44</v>
      </c>
      <c r="V387" s="131">
        <v>0</v>
      </c>
      <c r="W387" s="131">
        <f>$V$387*$K$387</f>
        <v>0</v>
      </c>
      <c r="X387" s="131">
        <v>0.011</v>
      </c>
      <c r="Y387" s="131">
        <f>$X$387*$K$387</f>
        <v>0.011</v>
      </c>
      <c r="Z387" s="131">
        <v>0</v>
      </c>
      <c r="AA387" s="132">
        <f>$Z$387*$K$387</f>
        <v>0</v>
      </c>
      <c r="AR387" s="6" t="s">
        <v>317</v>
      </c>
      <c r="AT387" s="6" t="s">
        <v>221</v>
      </c>
      <c r="AU387" s="6" t="s">
        <v>103</v>
      </c>
      <c r="AY387" s="6" t="s">
        <v>162</v>
      </c>
      <c r="BE387" s="85">
        <f>IF($U$387="základní",$N$387,0)</f>
        <v>0</v>
      </c>
      <c r="BF387" s="85">
        <f>IF($U$387="snížená",$N$387,0)</f>
        <v>0</v>
      </c>
      <c r="BG387" s="85">
        <f>IF($U$387="zákl. přenesená",$N$387,0)</f>
        <v>0</v>
      </c>
      <c r="BH387" s="85">
        <f>IF($U$387="sníž. přenesená",$N$387,0)</f>
        <v>0</v>
      </c>
      <c r="BI387" s="85">
        <f>IF($U$387="nulová",$N$387,0)</f>
        <v>0</v>
      </c>
      <c r="BJ387" s="6" t="s">
        <v>22</v>
      </c>
      <c r="BK387" s="85">
        <f>ROUND($L$387*$K$387,2)</f>
        <v>0</v>
      </c>
      <c r="BL387" s="6" t="s">
        <v>239</v>
      </c>
    </row>
    <row r="388" spans="2:64" s="6" customFormat="1" ht="27" customHeight="1">
      <c r="B388" s="22"/>
      <c r="C388" s="126" t="s">
        <v>535</v>
      </c>
      <c r="D388" s="126" t="s">
        <v>163</v>
      </c>
      <c r="E388" s="127" t="s">
        <v>536</v>
      </c>
      <c r="F388" s="215" t="s">
        <v>537</v>
      </c>
      <c r="G388" s="214"/>
      <c r="H388" s="214"/>
      <c r="I388" s="214"/>
      <c r="J388" s="128" t="s">
        <v>306</v>
      </c>
      <c r="K388" s="129">
        <v>11</v>
      </c>
      <c r="L388" s="216">
        <v>0</v>
      </c>
      <c r="M388" s="214"/>
      <c r="N388" s="213">
        <f>ROUND($L$388*$K$388,2)</f>
        <v>0</v>
      </c>
      <c r="O388" s="214"/>
      <c r="P388" s="214"/>
      <c r="Q388" s="214"/>
      <c r="R388" s="23"/>
      <c r="T388" s="130"/>
      <c r="U388" s="29" t="s">
        <v>44</v>
      </c>
      <c r="V388" s="131">
        <v>2.925</v>
      </c>
      <c r="W388" s="131">
        <f>$V$388*$K$388</f>
        <v>32.175</v>
      </c>
      <c r="X388" s="131">
        <v>0.00045</v>
      </c>
      <c r="Y388" s="131">
        <f>$X$388*$K$388</f>
        <v>0.0049499999999999995</v>
      </c>
      <c r="Z388" s="131">
        <v>0</v>
      </c>
      <c r="AA388" s="132">
        <f>$Z$388*$K$388</f>
        <v>0</v>
      </c>
      <c r="AR388" s="6" t="s">
        <v>239</v>
      </c>
      <c r="AT388" s="6" t="s">
        <v>163</v>
      </c>
      <c r="AU388" s="6" t="s">
        <v>103</v>
      </c>
      <c r="AY388" s="6" t="s">
        <v>162</v>
      </c>
      <c r="BE388" s="85">
        <f>IF($U$388="základní",$N$388,0)</f>
        <v>0</v>
      </c>
      <c r="BF388" s="85">
        <f>IF($U$388="snížená",$N$388,0)</f>
        <v>0</v>
      </c>
      <c r="BG388" s="85">
        <f>IF($U$388="zákl. přenesená",$N$388,0)</f>
        <v>0</v>
      </c>
      <c r="BH388" s="85">
        <f>IF($U$388="sníž. přenesená",$N$388,0)</f>
        <v>0</v>
      </c>
      <c r="BI388" s="85">
        <f>IF($U$388="nulová",$N$388,0)</f>
        <v>0</v>
      </c>
      <c r="BJ388" s="6" t="s">
        <v>22</v>
      </c>
      <c r="BK388" s="85">
        <f>ROUND($L$388*$K$388,2)</f>
        <v>0</v>
      </c>
      <c r="BL388" s="6" t="s">
        <v>239</v>
      </c>
    </row>
    <row r="389" spans="2:51" s="6" customFormat="1" ht="15.75" customHeight="1">
      <c r="B389" s="138"/>
      <c r="E389" s="139"/>
      <c r="F389" s="219" t="s">
        <v>538</v>
      </c>
      <c r="G389" s="220"/>
      <c r="H389" s="220"/>
      <c r="I389" s="220"/>
      <c r="K389" s="140">
        <v>11</v>
      </c>
      <c r="R389" s="141"/>
      <c r="T389" s="142"/>
      <c r="AA389" s="143"/>
      <c r="AT389" s="139" t="s">
        <v>169</v>
      </c>
      <c r="AU389" s="139" t="s">
        <v>103</v>
      </c>
      <c r="AV389" s="139" t="s">
        <v>103</v>
      </c>
      <c r="AW389" s="139" t="s">
        <v>113</v>
      </c>
      <c r="AX389" s="139" t="s">
        <v>22</v>
      </c>
      <c r="AY389" s="139" t="s">
        <v>162</v>
      </c>
    </row>
    <row r="390" spans="2:64" s="6" customFormat="1" ht="39" customHeight="1">
      <c r="B390" s="22"/>
      <c r="C390" s="150" t="s">
        <v>539</v>
      </c>
      <c r="D390" s="150" t="s">
        <v>221</v>
      </c>
      <c r="E390" s="151" t="s">
        <v>540</v>
      </c>
      <c r="F390" s="226" t="s">
        <v>541</v>
      </c>
      <c r="G390" s="227"/>
      <c r="H390" s="227"/>
      <c r="I390" s="227"/>
      <c r="J390" s="152" t="s">
        <v>306</v>
      </c>
      <c r="K390" s="153">
        <v>11</v>
      </c>
      <c r="L390" s="228">
        <v>0</v>
      </c>
      <c r="M390" s="227"/>
      <c r="N390" s="229">
        <f>ROUND($L$390*$K$390,2)</f>
        <v>0</v>
      </c>
      <c r="O390" s="214"/>
      <c r="P390" s="214"/>
      <c r="Q390" s="214"/>
      <c r="R390" s="23"/>
      <c r="T390" s="130"/>
      <c r="U390" s="29" t="s">
        <v>44</v>
      </c>
      <c r="V390" s="131">
        <v>0</v>
      </c>
      <c r="W390" s="131">
        <f>$V$390*$K$390</f>
        <v>0</v>
      </c>
      <c r="X390" s="131">
        <v>0.016</v>
      </c>
      <c r="Y390" s="131">
        <f>$X$390*$K$390</f>
        <v>0.176</v>
      </c>
      <c r="Z390" s="131">
        <v>0</v>
      </c>
      <c r="AA390" s="132">
        <f>$Z$390*$K$390</f>
        <v>0</v>
      </c>
      <c r="AR390" s="6" t="s">
        <v>317</v>
      </c>
      <c r="AT390" s="6" t="s">
        <v>221</v>
      </c>
      <c r="AU390" s="6" t="s">
        <v>103</v>
      </c>
      <c r="AY390" s="6" t="s">
        <v>162</v>
      </c>
      <c r="BE390" s="85">
        <f>IF($U$390="základní",$N$390,0)</f>
        <v>0</v>
      </c>
      <c r="BF390" s="85">
        <f>IF($U$390="snížená",$N$390,0)</f>
        <v>0</v>
      </c>
      <c r="BG390" s="85">
        <f>IF($U$390="zákl. přenesená",$N$390,0)</f>
        <v>0</v>
      </c>
      <c r="BH390" s="85">
        <f>IF($U$390="sníž. přenesená",$N$390,0)</f>
        <v>0</v>
      </c>
      <c r="BI390" s="85">
        <f>IF($U$390="nulová",$N$390,0)</f>
        <v>0</v>
      </c>
      <c r="BJ390" s="6" t="s">
        <v>22</v>
      </c>
      <c r="BK390" s="85">
        <f>ROUND($L$390*$K$390,2)</f>
        <v>0</v>
      </c>
      <c r="BL390" s="6" t="s">
        <v>239</v>
      </c>
    </row>
    <row r="391" spans="2:51" s="6" customFormat="1" ht="15.75" customHeight="1">
      <c r="B391" s="138"/>
      <c r="E391" s="139"/>
      <c r="F391" s="219" t="s">
        <v>216</v>
      </c>
      <c r="G391" s="220"/>
      <c r="H391" s="220"/>
      <c r="I391" s="220"/>
      <c r="K391" s="140">
        <v>11</v>
      </c>
      <c r="R391" s="141"/>
      <c r="T391" s="142"/>
      <c r="AA391" s="143"/>
      <c r="AT391" s="139" t="s">
        <v>169</v>
      </c>
      <c r="AU391" s="139" t="s">
        <v>103</v>
      </c>
      <c r="AV391" s="139" t="s">
        <v>103</v>
      </c>
      <c r="AW391" s="139" t="s">
        <v>113</v>
      </c>
      <c r="AX391" s="139" t="s">
        <v>22</v>
      </c>
      <c r="AY391" s="139" t="s">
        <v>162</v>
      </c>
    </row>
    <row r="392" spans="2:64" s="6" customFormat="1" ht="27" customHeight="1">
      <c r="B392" s="22"/>
      <c r="C392" s="126" t="s">
        <v>542</v>
      </c>
      <c r="D392" s="126" t="s">
        <v>163</v>
      </c>
      <c r="E392" s="127" t="s">
        <v>543</v>
      </c>
      <c r="F392" s="215" t="s">
        <v>544</v>
      </c>
      <c r="G392" s="214"/>
      <c r="H392" s="214"/>
      <c r="I392" s="214"/>
      <c r="J392" s="128" t="s">
        <v>306</v>
      </c>
      <c r="K392" s="129">
        <v>2</v>
      </c>
      <c r="L392" s="216">
        <v>0</v>
      </c>
      <c r="M392" s="214"/>
      <c r="N392" s="213">
        <f>ROUND($L$392*$K$392,2)</f>
        <v>0</v>
      </c>
      <c r="O392" s="214"/>
      <c r="P392" s="214"/>
      <c r="Q392" s="214"/>
      <c r="R392" s="23"/>
      <c r="T392" s="130"/>
      <c r="U392" s="29" t="s">
        <v>44</v>
      </c>
      <c r="V392" s="131">
        <v>0.768</v>
      </c>
      <c r="W392" s="131">
        <f>$V$392*$K$392</f>
        <v>1.536</v>
      </c>
      <c r="X392" s="131">
        <v>0.15</v>
      </c>
      <c r="Y392" s="131">
        <f>$X$392*$K$392</f>
        <v>0.3</v>
      </c>
      <c r="Z392" s="131">
        <v>0</v>
      </c>
      <c r="AA392" s="132">
        <f>$Z$392*$K$392</f>
        <v>0</v>
      </c>
      <c r="AR392" s="6" t="s">
        <v>239</v>
      </c>
      <c r="AT392" s="6" t="s">
        <v>163</v>
      </c>
      <c r="AU392" s="6" t="s">
        <v>103</v>
      </c>
      <c r="AY392" s="6" t="s">
        <v>162</v>
      </c>
      <c r="BE392" s="85">
        <f>IF($U$392="základní",$N$392,0)</f>
        <v>0</v>
      </c>
      <c r="BF392" s="85">
        <f>IF($U$392="snížená",$N$392,0)</f>
        <v>0</v>
      </c>
      <c r="BG392" s="85">
        <f>IF($U$392="zákl. přenesená",$N$392,0)</f>
        <v>0</v>
      </c>
      <c r="BH392" s="85">
        <f>IF($U$392="sníž. přenesená",$N$392,0)</f>
        <v>0</v>
      </c>
      <c r="BI392" s="85">
        <f>IF($U$392="nulová",$N$392,0)</f>
        <v>0</v>
      </c>
      <c r="BJ392" s="6" t="s">
        <v>22</v>
      </c>
      <c r="BK392" s="85">
        <f>ROUND($L$392*$K$392,2)</f>
        <v>0</v>
      </c>
      <c r="BL392" s="6" t="s">
        <v>239</v>
      </c>
    </row>
    <row r="393" spans="2:51" s="6" customFormat="1" ht="27" customHeight="1">
      <c r="B393" s="138"/>
      <c r="E393" s="139"/>
      <c r="F393" s="219" t="s">
        <v>545</v>
      </c>
      <c r="G393" s="220"/>
      <c r="H393" s="220"/>
      <c r="I393" s="220"/>
      <c r="K393" s="140">
        <v>2</v>
      </c>
      <c r="R393" s="141"/>
      <c r="T393" s="142"/>
      <c r="AA393" s="143"/>
      <c r="AT393" s="139" t="s">
        <v>169</v>
      </c>
      <c r="AU393" s="139" t="s">
        <v>103</v>
      </c>
      <c r="AV393" s="139" t="s">
        <v>103</v>
      </c>
      <c r="AW393" s="139" t="s">
        <v>113</v>
      </c>
      <c r="AX393" s="139" t="s">
        <v>22</v>
      </c>
      <c r="AY393" s="139" t="s">
        <v>162</v>
      </c>
    </row>
    <row r="394" spans="2:64" s="6" customFormat="1" ht="27" customHeight="1">
      <c r="B394" s="22"/>
      <c r="C394" s="126" t="s">
        <v>546</v>
      </c>
      <c r="D394" s="126" t="s">
        <v>163</v>
      </c>
      <c r="E394" s="127" t="s">
        <v>547</v>
      </c>
      <c r="F394" s="215" t="s">
        <v>548</v>
      </c>
      <c r="G394" s="214"/>
      <c r="H394" s="214"/>
      <c r="I394" s="214"/>
      <c r="J394" s="128" t="s">
        <v>208</v>
      </c>
      <c r="K394" s="129">
        <v>0.493</v>
      </c>
      <c r="L394" s="216">
        <v>0</v>
      </c>
      <c r="M394" s="214"/>
      <c r="N394" s="213">
        <f>ROUND($L$394*$K$394,2)</f>
        <v>0</v>
      </c>
      <c r="O394" s="214"/>
      <c r="P394" s="214"/>
      <c r="Q394" s="214"/>
      <c r="R394" s="23"/>
      <c r="T394" s="130"/>
      <c r="U394" s="29" t="s">
        <v>44</v>
      </c>
      <c r="V394" s="131">
        <v>2.255</v>
      </c>
      <c r="W394" s="131">
        <f>$V$394*$K$394</f>
        <v>1.111715</v>
      </c>
      <c r="X394" s="131">
        <v>0</v>
      </c>
      <c r="Y394" s="131">
        <f>$X$394*$K$394</f>
        <v>0</v>
      </c>
      <c r="Z394" s="131">
        <v>0</v>
      </c>
      <c r="AA394" s="132">
        <f>$Z$394*$K$394</f>
        <v>0</v>
      </c>
      <c r="AR394" s="6" t="s">
        <v>239</v>
      </c>
      <c r="AT394" s="6" t="s">
        <v>163</v>
      </c>
      <c r="AU394" s="6" t="s">
        <v>103</v>
      </c>
      <c r="AY394" s="6" t="s">
        <v>162</v>
      </c>
      <c r="BE394" s="85">
        <f>IF($U$394="základní",$N$394,0)</f>
        <v>0</v>
      </c>
      <c r="BF394" s="85">
        <f>IF($U$394="snížená",$N$394,0)</f>
        <v>0</v>
      </c>
      <c r="BG394" s="85">
        <f>IF($U$394="zákl. přenesená",$N$394,0)</f>
        <v>0</v>
      </c>
      <c r="BH394" s="85">
        <f>IF($U$394="sníž. přenesená",$N$394,0)</f>
        <v>0</v>
      </c>
      <c r="BI394" s="85">
        <f>IF($U$394="nulová",$N$394,0)</f>
        <v>0</v>
      </c>
      <c r="BJ394" s="6" t="s">
        <v>22</v>
      </c>
      <c r="BK394" s="85">
        <f>ROUND($L$394*$K$394,2)</f>
        <v>0</v>
      </c>
      <c r="BL394" s="6" t="s">
        <v>239</v>
      </c>
    </row>
    <row r="395" spans="2:63" s="116" customFormat="1" ht="30.75" customHeight="1">
      <c r="B395" s="117"/>
      <c r="D395" s="125" t="s">
        <v>133</v>
      </c>
      <c r="E395" s="125"/>
      <c r="F395" s="125"/>
      <c r="G395" s="125"/>
      <c r="H395" s="125"/>
      <c r="I395" s="125"/>
      <c r="J395" s="125"/>
      <c r="K395" s="125"/>
      <c r="L395" s="125"/>
      <c r="M395" s="125"/>
      <c r="N395" s="210">
        <f>$BK$395</f>
        <v>0</v>
      </c>
      <c r="O395" s="211"/>
      <c r="P395" s="211"/>
      <c r="Q395" s="211"/>
      <c r="R395" s="120"/>
      <c r="T395" s="121"/>
      <c r="W395" s="122">
        <f>SUM($W$396:$W$421)</f>
        <v>22.913751999999995</v>
      </c>
      <c r="Y395" s="122">
        <f>SUM($Y$396:$Y$421)</f>
        <v>0.5640263999999999</v>
      </c>
      <c r="AA395" s="123">
        <f>SUM($AA$396:$AA$421)</f>
        <v>0.4725392</v>
      </c>
      <c r="AR395" s="119" t="s">
        <v>103</v>
      </c>
      <c r="AT395" s="119" t="s">
        <v>78</v>
      </c>
      <c r="AU395" s="119" t="s">
        <v>22</v>
      </c>
      <c r="AY395" s="119" t="s">
        <v>162</v>
      </c>
      <c r="BK395" s="124">
        <f>SUM($BK$396:$BK$421)</f>
        <v>0</v>
      </c>
    </row>
    <row r="396" spans="2:64" s="6" customFormat="1" ht="27" customHeight="1">
      <c r="B396" s="22"/>
      <c r="C396" s="126" t="s">
        <v>549</v>
      </c>
      <c r="D396" s="126" t="s">
        <v>163</v>
      </c>
      <c r="E396" s="127" t="s">
        <v>550</v>
      </c>
      <c r="F396" s="215" t="s">
        <v>551</v>
      </c>
      <c r="G396" s="214"/>
      <c r="H396" s="214"/>
      <c r="I396" s="214"/>
      <c r="J396" s="128" t="s">
        <v>166</v>
      </c>
      <c r="K396" s="129">
        <v>17.36</v>
      </c>
      <c r="L396" s="216">
        <v>0</v>
      </c>
      <c r="M396" s="214"/>
      <c r="N396" s="213">
        <f>ROUND($L$396*$K$396,2)</f>
        <v>0</v>
      </c>
      <c r="O396" s="214"/>
      <c r="P396" s="214"/>
      <c r="Q396" s="214"/>
      <c r="R396" s="23"/>
      <c r="T396" s="130"/>
      <c r="U396" s="29" t="s">
        <v>44</v>
      </c>
      <c r="V396" s="131">
        <v>0.239</v>
      </c>
      <c r="W396" s="131">
        <f>$V$396*$K$396</f>
        <v>4.149039999999999</v>
      </c>
      <c r="X396" s="131">
        <v>0</v>
      </c>
      <c r="Y396" s="131">
        <f>$X$396*$K$396</f>
        <v>0</v>
      </c>
      <c r="Z396" s="131">
        <v>0.02722</v>
      </c>
      <c r="AA396" s="132">
        <f>$Z$396*$K$396</f>
        <v>0.4725392</v>
      </c>
      <c r="AR396" s="6" t="s">
        <v>239</v>
      </c>
      <c r="AT396" s="6" t="s">
        <v>163</v>
      </c>
      <c r="AU396" s="6" t="s">
        <v>103</v>
      </c>
      <c r="AY396" s="6" t="s">
        <v>162</v>
      </c>
      <c r="BE396" s="85">
        <f>IF($U$396="základní",$N$396,0)</f>
        <v>0</v>
      </c>
      <c r="BF396" s="85">
        <f>IF($U$396="snížená",$N$396,0)</f>
        <v>0</v>
      </c>
      <c r="BG396" s="85">
        <f>IF($U$396="zákl. přenesená",$N$396,0)</f>
        <v>0</v>
      </c>
      <c r="BH396" s="85">
        <f>IF($U$396="sníž. přenesená",$N$396,0)</f>
        <v>0</v>
      </c>
      <c r="BI396" s="85">
        <f>IF($U$396="nulová",$N$396,0)</f>
        <v>0</v>
      </c>
      <c r="BJ396" s="6" t="s">
        <v>22</v>
      </c>
      <c r="BK396" s="85">
        <f>ROUND($L$396*$K$396,2)</f>
        <v>0</v>
      </c>
      <c r="BL396" s="6" t="s">
        <v>239</v>
      </c>
    </row>
    <row r="397" spans="2:51" s="6" customFormat="1" ht="15.75" customHeight="1">
      <c r="B397" s="133"/>
      <c r="E397" s="134"/>
      <c r="F397" s="217" t="s">
        <v>552</v>
      </c>
      <c r="G397" s="218"/>
      <c r="H397" s="218"/>
      <c r="I397" s="218"/>
      <c r="K397" s="134"/>
      <c r="R397" s="135"/>
      <c r="T397" s="136"/>
      <c r="AA397" s="137"/>
      <c r="AT397" s="134" t="s">
        <v>169</v>
      </c>
      <c r="AU397" s="134" t="s">
        <v>103</v>
      </c>
      <c r="AV397" s="134" t="s">
        <v>22</v>
      </c>
      <c r="AW397" s="134" t="s">
        <v>113</v>
      </c>
      <c r="AX397" s="134" t="s">
        <v>79</v>
      </c>
      <c r="AY397" s="134" t="s">
        <v>162</v>
      </c>
    </row>
    <row r="398" spans="2:51" s="6" customFormat="1" ht="15.75" customHeight="1">
      <c r="B398" s="138"/>
      <c r="E398" s="139"/>
      <c r="F398" s="219" t="s">
        <v>553</v>
      </c>
      <c r="G398" s="220"/>
      <c r="H398" s="220"/>
      <c r="I398" s="220"/>
      <c r="K398" s="140">
        <v>5.08</v>
      </c>
      <c r="R398" s="141"/>
      <c r="T398" s="142"/>
      <c r="AA398" s="143"/>
      <c r="AT398" s="139" t="s">
        <v>169</v>
      </c>
      <c r="AU398" s="139" t="s">
        <v>103</v>
      </c>
      <c r="AV398" s="139" t="s">
        <v>103</v>
      </c>
      <c r="AW398" s="139" t="s">
        <v>113</v>
      </c>
      <c r="AX398" s="139" t="s">
        <v>79</v>
      </c>
      <c r="AY398" s="139" t="s">
        <v>162</v>
      </c>
    </row>
    <row r="399" spans="2:51" s="6" customFormat="1" ht="15.75" customHeight="1">
      <c r="B399" s="138"/>
      <c r="E399" s="139"/>
      <c r="F399" s="219" t="s">
        <v>554</v>
      </c>
      <c r="G399" s="220"/>
      <c r="H399" s="220"/>
      <c r="I399" s="220"/>
      <c r="K399" s="140">
        <v>5.42</v>
      </c>
      <c r="R399" s="141"/>
      <c r="T399" s="142"/>
      <c r="AA399" s="143"/>
      <c r="AT399" s="139" t="s">
        <v>169</v>
      </c>
      <c r="AU399" s="139" t="s">
        <v>103</v>
      </c>
      <c r="AV399" s="139" t="s">
        <v>103</v>
      </c>
      <c r="AW399" s="139" t="s">
        <v>113</v>
      </c>
      <c r="AX399" s="139" t="s">
        <v>79</v>
      </c>
      <c r="AY399" s="139" t="s">
        <v>162</v>
      </c>
    </row>
    <row r="400" spans="2:51" s="6" customFormat="1" ht="15.75" customHeight="1">
      <c r="B400" s="138"/>
      <c r="E400" s="139"/>
      <c r="F400" s="219" t="s">
        <v>555</v>
      </c>
      <c r="G400" s="220"/>
      <c r="H400" s="220"/>
      <c r="I400" s="220"/>
      <c r="K400" s="140">
        <v>2.16</v>
      </c>
      <c r="R400" s="141"/>
      <c r="T400" s="142"/>
      <c r="AA400" s="143"/>
      <c r="AT400" s="139" t="s">
        <v>169</v>
      </c>
      <c r="AU400" s="139" t="s">
        <v>103</v>
      </c>
      <c r="AV400" s="139" t="s">
        <v>103</v>
      </c>
      <c r="AW400" s="139" t="s">
        <v>113</v>
      </c>
      <c r="AX400" s="139" t="s">
        <v>79</v>
      </c>
      <c r="AY400" s="139" t="s">
        <v>162</v>
      </c>
    </row>
    <row r="401" spans="2:51" s="6" customFormat="1" ht="15.75" customHeight="1">
      <c r="B401" s="138"/>
      <c r="E401" s="139"/>
      <c r="F401" s="219" t="s">
        <v>556</v>
      </c>
      <c r="G401" s="220"/>
      <c r="H401" s="220"/>
      <c r="I401" s="220"/>
      <c r="K401" s="140">
        <v>4.7</v>
      </c>
      <c r="R401" s="141"/>
      <c r="T401" s="142"/>
      <c r="AA401" s="143"/>
      <c r="AT401" s="139" t="s">
        <v>169</v>
      </c>
      <c r="AU401" s="139" t="s">
        <v>103</v>
      </c>
      <c r="AV401" s="139" t="s">
        <v>103</v>
      </c>
      <c r="AW401" s="139" t="s">
        <v>113</v>
      </c>
      <c r="AX401" s="139" t="s">
        <v>79</v>
      </c>
      <c r="AY401" s="139" t="s">
        <v>162</v>
      </c>
    </row>
    <row r="402" spans="2:51" s="6" customFormat="1" ht="15.75" customHeight="1">
      <c r="B402" s="144"/>
      <c r="E402" s="145"/>
      <c r="F402" s="224" t="s">
        <v>172</v>
      </c>
      <c r="G402" s="225"/>
      <c r="H402" s="225"/>
      <c r="I402" s="225"/>
      <c r="K402" s="146">
        <v>17.36</v>
      </c>
      <c r="R402" s="147"/>
      <c r="T402" s="148"/>
      <c r="AA402" s="149"/>
      <c r="AT402" s="145" t="s">
        <v>169</v>
      </c>
      <c r="AU402" s="145" t="s">
        <v>103</v>
      </c>
      <c r="AV402" s="145" t="s">
        <v>167</v>
      </c>
      <c r="AW402" s="145" t="s">
        <v>113</v>
      </c>
      <c r="AX402" s="145" t="s">
        <v>22</v>
      </c>
      <c r="AY402" s="145" t="s">
        <v>162</v>
      </c>
    </row>
    <row r="403" spans="2:64" s="6" customFormat="1" ht="39" customHeight="1">
      <c r="B403" s="22"/>
      <c r="C403" s="126" t="s">
        <v>557</v>
      </c>
      <c r="D403" s="126" t="s">
        <v>163</v>
      </c>
      <c r="E403" s="127" t="s">
        <v>558</v>
      </c>
      <c r="F403" s="215" t="s">
        <v>559</v>
      </c>
      <c r="G403" s="214"/>
      <c r="H403" s="214"/>
      <c r="I403" s="214"/>
      <c r="J403" s="128" t="s">
        <v>166</v>
      </c>
      <c r="K403" s="129">
        <v>17.36</v>
      </c>
      <c r="L403" s="216">
        <v>0</v>
      </c>
      <c r="M403" s="214"/>
      <c r="N403" s="213">
        <f>ROUND($L$403*$K$403,2)</f>
        <v>0</v>
      </c>
      <c r="O403" s="214"/>
      <c r="P403" s="214"/>
      <c r="Q403" s="214"/>
      <c r="R403" s="23"/>
      <c r="T403" s="130"/>
      <c r="U403" s="29" t="s">
        <v>44</v>
      </c>
      <c r="V403" s="131">
        <v>0.685</v>
      </c>
      <c r="W403" s="131">
        <f>$V$403*$K$403</f>
        <v>11.8916</v>
      </c>
      <c r="X403" s="131">
        <v>0.00392</v>
      </c>
      <c r="Y403" s="131">
        <f>$X$403*$K$403</f>
        <v>0.06805119999999999</v>
      </c>
      <c r="Z403" s="131">
        <v>0</v>
      </c>
      <c r="AA403" s="132">
        <f>$Z$403*$K$403</f>
        <v>0</v>
      </c>
      <c r="AR403" s="6" t="s">
        <v>239</v>
      </c>
      <c r="AT403" s="6" t="s">
        <v>163</v>
      </c>
      <c r="AU403" s="6" t="s">
        <v>103</v>
      </c>
      <c r="AY403" s="6" t="s">
        <v>162</v>
      </c>
      <c r="BE403" s="85">
        <f>IF($U$403="základní",$N$403,0)</f>
        <v>0</v>
      </c>
      <c r="BF403" s="85">
        <f>IF($U$403="snížená",$N$403,0)</f>
        <v>0</v>
      </c>
      <c r="BG403" s="85">
        <f>IF($U$403="zákl. přenesená",$N$403,0)</f>
        <v>0</v>
      </c>
      <c r="BH403" s="85">
        <f>IF($U$403="sníž. přenesená",$N$403,0)</f>
        <v>0</v>
      </c>
      <c r="BI403" s="85">
        <f>IF($U$403="nulová",$N$403,0)</f>
        <v>0</v>
      </c>
      <c r="BJ403" s="6" t="s">
        <v>22</v>
      </c>
      <c r="BK403" s="85">
        <f>ROUND($L$403*$K$403,2)</f>
        <v>0</v>
      </c>
      <c r="BL403" s="6" t="s">
        <v>239</v>
      </c>
    </row>
    <row r="404" spans="2:51" s="6" customFormat="1" ht="15.75" customHeight="1">
      <c r="B404" s="133"/>
      <c r="E404" s="134"/>
      <c r="F404" s="217" t="s">
        <v>560</v>
      </c>
      <c r="G404" s="218"/>
      <c r="H404" s="218"/>
      <c r="I404" s="218"/>
      <c r="K404" s="134"/>
      <c r="R404" s="135"/>
      <c r="T404" s="136"/>
      <c r="AA404" s="137"/>
      <c r="AT404" s="134" t="s">
        <v>169</v>
      </c>
      <c r="AU404" s="134" t="s">
        <v>103</v>
      </c>
      <c r="AV404" s="134" t="s">
        <v>22</v>
      </c>
      <c r="AW404" s="134" t="s">
        <v>113</v>
      </c>
      <c r="AX404" s="134" t="s">
        <v>79</v>
      </c>
      <c r="AY404" s="134" t="s">
        <v>162</v>
      </c>
    </row>
    <row r="405" spans="2:51" s="6" customFormat="1" ht="15.75" customHeight="1">
      <c r="B405" s="138"/>
      <c r="E405" s="139"/>
      <c r="F405" s="219" t="s">
        <v>561</v>
      </c>
      <c r="G405" s="220"/>
      <c r="H405" s="220"/>
      <c r="I405" s="220"/>
      <c r="K405" s="140">
        <v>5.08</v>
      </c>
      <c r="R405" s="141"/>
      <c r="T405" s="142"/>
      <c r="AA405" s="143"/>
      <c r="AT405" s="139" t="s">
        <v>169</v>
      </c>
      <c r="AU405" s="139" t="s">
        <v>103</v>
      </c>
      <c r="AV405" s="139" t="s">
        <v>103</v>
      </c>
      <c r="AW405" s="139" t="s">
        <v>113</v>
      </c>
      <c r="AX405" s="139" t="s">
        <v>79</v>
      </c>
      <c r="AY405" s="139" t="s">
        <v>162</v>
      </c>
    </row>
    <row r="406" spans="2:51" s="6" customFormat="1" ht="15.75" customHeight="1">
      <c r="B406" s="138"/>
      <c r="E406" s="139"/>
      <c r="F406" s="219" t="s">
        <v>562</v>
      </c>
      <c r="G406" s="220"/>
      <c r="H406" s="220"/>
      <c r="I406" s="220"/>
      <c r="K406" s="140">
        <v>5.42</v>
      </c>
      <c r="R406" s="141"/>
      <c r="T406" s="142"/>
      <c r="AA406" s="143"/>
      <c r="AT406" s="139" t="s">
        <v>169</v>
      </c>
      <c r="AU406" s="139" t="s">
        <v>103</v>
      </c>
      <c r="AV406" s="139" t="s">
        <v>103</v>
      </c>
      <c r="AW406" s="139" t="s">
        <v>113</v>
      </c>
      <c r="AX406" s="139" t="s">
        <v>79</v>
      </c>
      <c r="AY406" s="139" t="s">
        <v>162</v>
      </c>
    </row>
    <row r="407" spans="2:51" s="6" customFormat="1" ht="15.75" customHeight="1">
      <c r="B407" s="138"/>
      <c r="E407" s="139"/>
      <c r="F407" s="219" t="s">
        <v>563</v>
      </c>
      <c r="G407" s="220"/>
      <c r="H407" s="220"/>
      <c r="I407" s="220"/>
      <c r="K407" s="140">
        <v>2.16</v>
      </c>
      <c r="R407" s="141"/>
      <c r="T407" s="142"/>
      <c r="AA407" s="143"/>
      <c r="AT407" s="139" t="s">
        <v>169</v>
      </c>
      <c r="AU407" s="139" t="s">
        <v>103</v>
      </c>
      <c r="AV407" s="139" t="s">
        <v>103</v>
      </c>
      <c r="AW407" s="139" t="s">
        <v>113</v>
      </c>
      <c r="AX407" s="139" t="s">
        <v>79</v>
      </c>
      <c r="AY407" s="139" t="s">
        <v>162</v>
      </c>
    </row>
    <row r="408" spans="2:51" s="6" customFormat="1" ht="15.75" customHeight="1">
      <c r="B408" s="138"/>
      <c r="E408" s="139"/>
      <c r="F408" s="219" t="s">
        <v>564</v>
      </c>
      <c r="G408" s="220"/>
      <c r="H408" s="220"/>
      <c r="I408" s="220"/>
      <c r="K408" s="140">
        <v>4.7</v>
      </c>
      <c r="R408" s="141"/>
      <c r="T408" s="142"/>
      <c r="AA408" s="143"/>
      <c r="AT408" s="139" t="s">
        <v>169</v>
      </c>
      <c r="AU408" s="139" t="s">
        <v>103</v>
      </c>
      <c r="AV408" s="139" t="s">
        <v>103</v>
      </c>
      <c r="AW408" s="139" t="s">
        <v>113</v>
      </c>
      <c r="AX408" s="139" t="s">
        <v>79</v>
      </c>
      <c r="AY408" s="139" t="s">
        <v>162</v>
      </c>
    </row>
    <row r="409" spans="2:51" s="6" customFormat="1" ht="15.75" customHeight="1">
      <c r="B409" s="144"/>
      <c r="E409" s="145"/>
      <c r="F409" s="224" t="s">
        <v>172</v>
      </c>
      <c r="G409" s="225"/>
      <c r="H409" s="225"/>
      <c r="I409" s="225"/>
      <c r="K409" s="146">
        <v>17.36</v>
      </c>
      <c r="R409" s="147"/>
      <c r="T409" s="148"/>
      <c r="AA409" s="149"/>
      <c r="AT409" s="145" t="s">
        <v>169</v>
      </c>
      <c r="AU409" s="145" t="s">
        <v>103</v>
      </c>
      <c r="AV409" s="145" t="s">
        <v>167</v>
      </c>
      <c r="AW409" s="145" t="s">
        <v>113</v>
      </c>
      <c r="AX409" s="145" t="s">
        <v>22</v>
      </c>
      <c r="AY409" s="145" t="s">
        <v>162</v>
      </c>
    </row>
    <row r="410" spans="2:64" s="6" customFormat="1" ht="39" customHeight="1">
      <c r="B410" s="22"/>
      <c r="C410" s="150" t="s">
        <v>565</v>
      </c>
      <c r="D410" s="150" t="s">
        <v>221</v>
      </c>
      <c r="E410" s="151" t="s">
        <v>566</v>
      </c>
      <c r="F410" s="226" t="s">
        <v>567</v>
      </c>
      <c r="G410" s="227"/>
      <c r="H410" s="227"/>
      <c r="I410" s="227"/>
      <c r="J410" s="152" t="s">
        <v>166</v>
      </c>
      <c r="K410" s="153">
        <v>19.096</v>
      </c>
      <c r="L410" s="228">
        <v>0</v>
      </c>
      <c r="M410" s="227"/>
      <c r="N410" s="229">
        <f>ROUND($L$410*$K$410,2)</f>
        <v>0</v>
      </c>
      <c r="O410" s="214"/>
      <c r="P410" s="214"/>
      <c r="Q410" s="214"/>
      <c r="R410" s="23"/>
      <c r="T410" s="130"/>
      <c r="U410" s="29" t="s">
        <v>44</v>
      </c>
      <c r="V410" s="131">
        <v>0</v>
      </c>
      <c r="W410" s="131">
        <f>$V$410*$K$410</f>
        <v>0</v>
      </c>
      <c r="X410" s="131">
        <v>0.0192</v>
      </c>
      <c r="Y410" s="131">
        <f>$X$410*$K$410</f>
        <v>0.36664319999999995</v>
      </c>
      <c r="Z410" s="131">
        <v>0</v>
      </c>
      <c r="AA410" s="132">
        <f>$Z$410*$K$410</f>
        <v>0</v>
      </c>
      <c r="AR410" s="6" t="s">
        <v>317</v>
      </c>
      <c r="AT410" s="6" t="s">
        <v>221</v>
      </c>
      <c r="AU410" s="6" t="s">
        <v>103</v>
      </c>
      <c r="AY410" s="6" t="s">
        <v>162</v>
      </c>
      <c r="BE410" s="85">
        <f>IF($U$410="základní",$N$410,0)</f>
        <v>0</v>
      </c>
      <c r="BF410" s="85">
        <f>IF($U$410="snížená",$N$410,0)</f>
        <v>0</v>
      </c>
      <c r="BG410" s="85">
        <f>IF($U$410="zákl. přenesená",$N$410,0)</f>
        <v>0</v>
      </c>
      <c r="BH410" s="85">
        <f>IF($U$410="sníž. přenesená",$N$410,0)</f>
        <v>0</v>
      </c>
      <c r="BI410" s="85">
        <f>IF($U$410="nulová",$N$410,0)</f>
        <v>0</v>
      </c>
      <c r="BJ410" s="6" t="s">
        <v>22</v>
      </c>
      <c r="BK410" s="85">
        <f>ROUND($L$410*$K$410,2)</f>
        <v>0</v>
      </c>
      <c r="BL410" s="6" t="s">
        <v>239</v>
      </c>
    </row>
    <row r="411" spans="2:51" s="6" customFormat="1" ht="15.75" customHeight="1">
      <c r="B411" s="138"/>
      <c r="E411" s="139"/>
      <c r="F411" s="219" t="s">
        <v>568</v>
      </c>
      <c r="G411" s="220"/>
      <c r="H411" s="220"/>
      <c r="I411" s="220"/>
      <c r="K411" s="140">
        <v>17.36</v>
      </c>
      <c r="R411" s="141"/>
      <c r="T411" s="142"/>
      <c r="AA411" s="143"/>
      <c r="AT411" s="139" t="s">
        <v>169</v>
      </c>
      <c r="AU411" s="139" t="s">
        <v>103</v>
      </c>
      <c r="AV411" s="139" t="s">
        <v>103</v>
      </c>
      <c r="AW411" s="139" t="s">
        <v>113</v>
      </c>
      <c r="AX411" s="139" t="s">
        <v>22</v>
      </c>
      <c r="AY411" s="139" t="s">
        <v>162</v>
      </c>
    </row>
    <row r="412" spans="2:64" s="6" customFormat="1" ht="15.75" customHeight="1">
      <c r="B412" s="22"/>
      <c r="C412" s="126" t="s">
        <v>569</v>
      </c>
      <c r="D412" s="126" t="s">
        <v>163</v>
      </c>
      <c r="E412" s="127" t="s">
        <v>570</v>
      </c>
      <c r="F412" s="215" t="s">
        <v>571</v>
      </c>
      <c r="G412" s="214"/>
      <c r="H412" s="214"/>
      <c r="I412" s="214"/>
      <c r="J412" s="128" t="s">
        <v>166</v>
      </c>
      <c r="K412" s="129">
        <v>17.36</v>
      </c>
      <c r="L412" s="216">
        <v>0</v>
      </c>
      <c r="M412" s="214"/>
      <c r="N412" s="213">
        <f>ROUND($L$412*$K$412,2)</f>
        <v>0</v>
      </c>
      <c r="O412" s="214"/>
      <c r="P412" s="214"/>
      <c r="Q412" s="214"/>
      <c r="R412" s="23"/>
      <c r="T412" s="130"/>
      <c r="U412" s="29" t="s">
        <v>44</v>
      </c>
      <c r="V412" s="131">
        <v>0.044</v>
      </c>
      <c r="W412" s="131">
        <f>$V$412*$K$412</f>
        <v>0.76384</v>
      </c>
      <c r="X412" s="131">
        <v>0.0003</v>
      </c>
      <c r="Y412" s="131">
        <f>$X$412*$K$412</f>
        <v>0.005207999999999999</v>
      </c>
      <c r="Z412" s="131">
        <v>0</v>
      </c>
      <c r="AA412" s="132">
        <f>$Z$412*$K$412</f>
        <v>0</v>
      </c>
      <c r="AR412" s="6" t="s">
        <v>239</v>
      </c>
      <c r="AT412" s="6" t="s">
        <v>163</v>
      </c>
      <c r="AU412" s="6" t="s">
        <v>103</v>
      </c>
      <c r="AY412" s="6" t="s">
        <v>162</v>
      </c>
      <c r="BE412" s="85">
        <f>IF($U$412="základní",$N$412,0)</f>
        <v>0</v>
      </c>
      <c r="BF412" s="85">
        <f>IF($U$412="snížená",$N$412,0)</f>
        <v>0</v>
      </c>
      <c r="BG412" s="85">
        <f>IF($U$412="zákl. přenesená",$N$412,0)</f>
        <v>0</v>
      </c>
      <c r="BH412" s="85">
        <f>IF($U$412="sníž. přenesená",$N$412,0)</f>
        <v>0</v>
      </c>
      <c r="BI412" s="85">
        <f>IF($U$412="nulová",$N$412,0)</f>
        <v>0</v>
      </c>
      <c r="BJ412" s="6" t="s">
        <v>22</v>
      </c>
      <c r="BK412" s="85">
        <f>ROUND($L$412*$K$412,2)</f>
        <v>0</v>
      </c>
      <c r="BL412" s="6" t="s">
        <v>239</v>
      </c>
    </row>
    <row r="413" spans="2:51" s="6" customFormat="1" ht="15.75" customHeight="1">
      <c r="B413" s="133"/>
      <c r="E413" s="134"/>
      <c r="F413" s="217" t="s">
        <v>572</v>
      </c>
      <c r="G413" s="218"/>
      <c r="H413" s="218"/>
      <c r="I413" s="218"/>
      <c r="K413" s="134"/>
      <c r="R413" s="135"/>
      <c r="T413" s="136"/>
      <c r="AA413" s="137"/>
      <c r="AT413" s="134" t="s">
        <v>169</v>
      </c>
      <c r="AU413" s="134" t="s">
        <v>103</v>
      </c>
      <c r="AV413" s="134" t="s">
        <v>22</v>
      </c>
      <c r="AW413" s="134" t="s">
        <v>113</v>
      </c>
      <c r="AX413" s="134" t="s">
        <v>79</v>
      </c>
      <c r="AY413" s="134" t="s">
        <v>162</v>
      </c>
    </row>
    <row r="414" spans="2:51" s="6" customFormat="1" ht="15.75" customHeight="1">
      <c r="B414" s="138"/>
      <c r="E414" s="139"/>
      <c r="F414" s="219" t="s">
        <v>553</v>
      </c>
      <c r="G414" s="220"/>
      <c r="H414" s="220"/>
      <c r="I414" s="220"/>
      <c r="K414" s="140">
        <v>5.08</v>
      </c>
      <c r="R414" s="141"/>
      <c r="T414" s="142"/>
      <c r="AA414" s="143"/>
      <c r="AT414" s="139" t="s">
        <v>169</v>
      </c>
      <c r="AU414" s="139" t="s">
        <v>103</v>
      </c>
      <c r="AV414" s="139" t="s">
        <v>103</v>
      </c>
      <c r="AW414" s="139" t="s">
        <v>113</v>
      </c>
      <c r="AX414" s="139" t="s">
        <v>79</v>
      </c>
      <c r="AY414" s="139" t="s">
        <v>162</v>
      </c>
    </row>
    <row r="415" spans="2:51" s="6" customFormat="1" ht="15.75" customHeight="1">
      <c r="B415" s="138"/>
      <c r="E415" s="139"/>
      <c r="F415" s="219" t="s">
        <v>554</v>
      </c>
      <c r="G415" s="220"/>
      <c r="H415" s="220"/>
      <c r="I415" s="220"/>
      <c r="K415" s="140">
        <v>5.42</v>
      </c>
      <c r="R415" s="141"/>
      <c r="T415" s="142"/>
      <c r="AA415" s="143"/>
      <c r="AT415" s="139" t="s">
        <v>169</v>
      </c>
      <c r="AU415" s="139" t="s">
        <v>103</v>
      </c>
      <c r="AV415" s="139" t="s">
        <v>103</v>
      </c>
      <c r="AW415" s="139" t="s">
        <v>113</v>
      </c>
      <c r="AX415" s="139" t="s">
        <v>79</v>
      </c>
      <c r="AY415" s="139" t="s">
        <v>162</v>
      </c>
    </row>
    <row r="416" spans="2:51" s="6" customFormat="1" ht="15.75" customHeight="1">
      <c r="B416" s="138"/>
      <c r="E416" s="139"/>
      <c r="F416" s="219" t="s">
        <v>555</v>
      </c>
      <c r="G416" s="220"/>
      <c r="H416" s="220"/>
      <c r="I416" s="220"/>
      <c r="K416" s="140">
        <v>2.16</v>
      </c>
      <c r="R416" s="141"/>
      <c r="T416" s="142"/>
      <c r="AA416" s="143"/>
      <c r="AT416" s="139" t="s">
        <v>169</v>
      </c>
      <c r="AU416" s="139" t="s">
        <v>103</v>
      </c>
      <c r="AV416" s="139" t="s">
        <v>103</v>
      </c>
      <c r="AW416" s="139" t="s">
        <v>113</v>
      </c>
      <c r="AX416" s="139" t="s">
        <v>79</v>
      </c>
      <c r="AY416" s="139" t="s">
        <v>162</v>
      </c>
    </row>
    <row r="417" spans="2:51" s="6" customFormat="1" ht="15.75" customHeight="1">
      <c r="B417" s="138"/>
      <c r="E417" s="139"/>
      <c r="F417" s="219" t="s">
        <v>556</v>
      </c>
      <c r="G417" s="220"/>
      <c r="H417" s="220"/>
      <c r="I417" s="220"/>
      <c r="K417" s="140">
        <v>4.7</v>
      </c>
      <c r="R417" s="141"/>
      <c r="T417" s="142"/>
      <c r="AA417" s="143"/>
      <c r="AT417" s="139" t="s">
        <v>169</v>
      </c>
      <c r="AU417" s="139" t="s">
        <v>103</v>
      </c>
      <c r="AV417" s="139" t="s">
        <v>103</v>
      </c>
      <c r="AW417" s="139" t="s">
        <v>113</v>
      </c>
      <c r="AX417" s="139" t="s">
        <v>79</v>
      </c>
      <c r="AY417" s="139" t="s">
        <v>162</v>
      </c>
    </row>
    <row r="418" spans="2:51" s="6" customFormat="1" ht="15.75" customHeight="1">
      <c r="B418" s="144"/>
      <c r="E418" s="145"/>
      <c r="F418" s="224" t="s">
        <v>172</v>
      </c>
      <c r="G418" s="225"/>
      <c r="H418" s="225"/>
      <c r="I418" s="225"/>
      <c r="K418" s="146">
        <v>17.36</v>
      </c>
      <c r="R418" s="147"/>
      <c r="T418" s="148"/>
      <c r="AA418" s="149"/>
      <c r="AT418" s="145" t="s">
        <v>169</v>
      </c>
      <c r="AU418" s="145" t="s">
        <v>103</v>
      </c>
      <c r="AV418" s="145" t="s">
        <v>167</v>
      </c>
      <c r="AW418" s="145" t="s">
        <v>113</v>
      </c>
      <c r="AX418" s="145" t="s">
        <v>22</v>
      </c>
      <c r="AY418" s="145" t="s">
        <v>162</v>
      </c>
    </row>
    <row r="419" spans="2:64" s="6" customFormat="1" ht="27" customHeight="1">
      <c r="B419" s="22"/>
      <c r="C419" s="126" t="s">
        <v>573</v>
      </c>
      <c r="D419" s="126" t="s">
        <v>163</v>
      </c>
      <c r="E419" s="127" t="s">
        <v>574</v>
      </c>
      <c r="F419" s="215" t="s">
        <v>575</v>
      </c>
      <c r="G419" s="214"/>
      <c r="H419" s="214"/>
      <c r="I419" s="214"/>
      <c r="J419" s="128" t="s">
        <v>166</v>
      </c>
      <c r="K419" s="129">
        <v>17.36</v>
      </c>
      <c r="L419" s="216">
        <v>0</v>
      </c>
      <c r="M419" s="214"/>
      <c r="N419" s="213">
        <f>ROUND($L$419*$K$419,2)</f>
        <v>0</v>
      </c>
      <c r="O419" s="214"/>
      <c r="P419" s="214"/>
      <c r="Q419" s="214"/>
      <c r="R419" s="23"/>
      <c r="T419" s="130"/>
      <c r="U419" s="29" t="s">
        <v>44</v>
      </c>
      <c r="V419" s="131">
        <v>0.3</v>
      </c>
      <c r="W419" s="131">
        <f>$V$419*$K$419</f>
        <v>5.207999999999999</v>
      </c>
      <c r="X419" s="131">
        <v>0.00715</v>
      </c>
      <c r="Y419" s="131">
        <f>$X$419*$K$419</f>
        <v>0.124124</v>
      </c>
      <c r="Z419" s="131">
        <v>0</v>
      </c>
      <c r="AA419" s="132">
        <f>$Z$419*$K$419</f>
        <v>0</v>
      </c>
      <c r="AR419" s="6" t="s">
        <v>239</v>
      </c>
      <c r="AT419" s="6" t="s">
        <v>163</v>
      </c>
      <c r="AU419" s="6" t="s">
        <v>103</v>
      </c>
      <c r="AY419" s="6" t="s">
        <v>162</v>
      </c>
      <c r="BE419" s="85">
        <f>IF($U$419="základní",$N$419,0)</f>
        <v>0</v>
      </c>
      <c r="BF419" s="85">
        <f>IF($U$419="snížená",$N$419,0)</f>
        <v>0</v>
      </c>
      <c r="BG419" s="85">
        <f>IF($U$419="zákl. přenesená",$N$419,0)</f>
        <v>0</v>
      </c>
      <c r="BH419" s="85">
        <f>IF($U$419="sníž. přenesená",$N$419,0)</f>
        <v>0</v>
      </c>
      <c r="BI419" s="85">
        <f>IF($U$419="nulová",$N$419,0)</f>
        <v>0</v>
      </c>
      <c r="BJ419" s="6" t="s">
        <v>22</v>
      </c>
      <c r="BK419" s="85">
        <f>ROUND($L$419*$K$419,2)</f>
        <v>0</v>
      </c>
      <c r="BL419" s="6" t="s">
        <v>239</v>
      </c>
    </row>
    <row r="420" spans="2:51" s="6" customFormat="1" ht="15.75" customHeight="1">
      <c r="B420" s="138"/>
      <c r="E420" s="139"/>
      <c r="F420" s="219" t="s">
        <v>576</v>
      </c>
      <c r="G420" s="220"/>
      <c r="H420" s="220"/>
      <c r="I420" s="220"/>
      <c r="K420" s="140">
        <v>17.36</v>
      </c>
      <c r="R420" s="141"/>
      <c r="T420" s="142"/>
      <c r="AA420" s="143"/>
      <c r="AT420" s="139" t="s">
        <v>169</v>
      </c>
      <c r="AU420" s="139" t="s">
        <v>103</v>
      </c>
      <c r="AV420" s="139" t="s">
        <v>103</v>
      </c>
      <c r="AW420" s="139" t="s">
        <v>113</v>
      </c>
      <c r="AX420" s="139" t="s">
        <v>22</v>
      </c>
      <c r="AY420" s="139" t="s">
        <v>162</v>
      </c>
    </row>
    <row r="421" spans="2:64" s="6" customFormat="1" ht="27" customHeight="1">
      <c r="B421" s="22"/>
      <c r="C421" s="126" t="s">
        <v>577</v>
      </c>
      <c r="D421" s="126" t="s">
        <v>163</v>
      </c>
      <c r="E421" s="127" t="s">
        <v>578</v>
      </c>
      <c r="F421" s="215" t="s">
        <v>579</v>
      </c>
      <c r="G421" s="214"/>
      <c r="H421" s="214"/>
      <c r="I421" s="214"/>
      <c r="J421" s="128" t="s">
        <v>208</v>
      </c>
      <c r="K421" s="129">
        <v>0.564</v>
      </c>
      <c r="L421" s="216">
        <v>0</v>
      </c>
      <c r="M421" s="214"/>
      <c r="N421" s="213">
        <f>ROUND($L$421*$K$421,2)</f>
        <v>0</v>
      </c>
      <c r="O421" s="214"/>
      <c r="P421" s="214"/>
      <c r="Q421" s="214"/>
      <c r="R421" s="23"/>
      <c r="T421" s="130"/>
      <c r="U421" s="29" t="s">
        <v>44</v>
      </c>
      <c r="V421" s="131">
        <v>1.598</v>
      </c>
      <c r="W421" s="131">
        <f>$V$421*$K$421</f>
        <v>0.901272</v>
      </c>
      <c r="X421" s="131">
        <v>0</v>
      </c>
      <c r="Y421" s="131">
        <f>$X$421*$K$421</f>
        <v>0</v>
      </c>
      <c r="Z421" s="131">
        <v>0</v>
      </c>
      <c r="AA421" s="132">
        <f>$Z$421*$K$421</f>
        <v>0</v>
      </c>
      <c r="AR421" s="6" t="s">
        <v>239</v>
      </c>
      <c r="AT421" s="6" t="s">
        <v>163</v>
      </c>
      <c r="AU421" s="6" t="s">
        <v>103</v>
      </c>
      <c r="AY421" s="6" t="s">
        <v>162</v>
      </c>
      <c r="BE421" s="85">
        <f>IF($U$421="základní",$N$421,0)</f>
        <v>0</v>
      </c>
      <c r="BF421" s="85">
        <f>IF($U$421="snížená",$N$421,0)</f>
        <v>0</v>
      </c>
      <c r="BG421" s="85">
        <f>IF($U$421="zákl. přenesená",$N$421,0)</f>
        <v>0</v>
      </c>
      <c r="BH421" s="85">
        <f>IF($U$421="sníž. přenesená",$N$421,0)</f>
        <v>0</v>
      </c>
      <c r="BI421" s="85">
        <f>IF($U$421="nulová",$N$421,0)</f>
        <v>0</v>
      </c>
      <c r="BJ421" s="6" t="s">
        <v>22</v>
      </c>
      <c r="BK421" s="85">
        <f>ROUND($L$421*$K$421,2)</f>
        <v>0</v>
      </c>
      <c r="BL421" s="6" t="s">
        <v>239</v>
      </c>
    </row>
    <row r="422" spans="2:63" s="116" customFormat="1" ht="30.75" customHeight="1">
      <c r="B422" s="117"/>
      <c r="D422" s="125" t="s">
        <v>134</v>
      </c>
      <c r="E422" s="125"/>
      <c r="F422" s="125"/>
      <c r="G422" s="125"/>
      <c r="H422" s="125"/>
      <c r="I422" s="125"/>
      <c r="J422" s="125"/>
      <c r="K422" s="125"/>
      <c r="L422" s="125"/>
      <c r="M422" s="125"/>
      <c r="N422" s="210">
        <f>$BK$422</f>
        <v>0</v>
      </c>
      <c r="O422" s="211"/>
      <c r="P422" s="211"/>
      <c r="Q422" s="211"/>
      <c r="R422" s="120"/>
      <c r="T422" s="121"/>
      <c r="W422" s="122">
        <f>SUM($W$423:$W$484)</f>
        <v>80.98742</v>
      </c>
      <c r="Y422" s="122">
        <f>SUM($Y$423:$Y$484)</f>
        <v>0.68037876</v>
      </c>
      <c r="AA422" s="123">
        <f>SUM($AA$423:$AA$484)</f>
        <v>0.29088</v>
      </c>
      <c r="AR422" s="119" t="s">
        <v>103</v>
      </c>
      <c r="AT422" s="119" t="s">
        <v>78</v>
      </c>
      <c r="AU422" s="119" t="s">
        <v>22</v>
      </c>
      <c r="AY422" s="119" t="s">
        <v>162</v>
      </c>
      <c r="BK422" s="124">
        <f>SUM($BK$423:$BK$484)</f>
        <v>0</v>
      </c>
    </row>
    <row r="423" spans="2:64" s="6" customFormat="1" ht="15.75" customHeight="1">
      <c r="B423" s="22"/>
      <c r="C423" s="126" t="s">
        <v>580</v>
      </c>
      <c r="D423" s="126" t="s">
        <v>163</v>
      </c>
      <c r="E423" s="127" t="s">
        <v>570</v>
      </c>
      <c r="F423" s="215" t="s">
        <v>571</v>
      </c>
      <c r="G423" s="214"/>
      <c r="H423" s="214"/>
      <c r="I423" s="214"/>
      <c r="J423" s="128" t="s">
        <v>166</v>
      </c>
      <c r="K423" s="129">
        <v>72.66</v>
      </c>
      <c r="L423" s="216">
        <v>0</v>
      </c>
      <c r="M423" s="214"/>
      <c r="N423" s="213">
        <f>ROUND($L$423*$K$423,2)</f>
        <v>0</v>
      </c>
      <c r="O423" s="214"/>
      <c r="P423" s="214"/>
      <c r="Q423" s="214"/>
      <c r="R423" s="23"/>
      <c r="T423" s="130"/>
      <c r="U423" s="29" t="s">
        <v>44</v>
      </c>
      <c r="V423" s="131">
        <v>0.044</v>
      </c>
      <c r="W423" s="131">
        <f>$V$423*$K$423</f>
        <v>3.19704</v>
      </c>
      <c r="X423" s="131">
        <v>0.0003</v>
      </c>
      <c r="Y423" s="131">
        <f>$X$423*$K$423</f>
        <v>0.021797999999999998</v>
      </c>
      <c r="Z423" s="131">
        <v>0</v>
      </c>
      <c r="AA423" s="132">
        <f>$Z$423*$K$423</f>
        <v>0</v>
      </c>
      <c r="AR423" s="6" t="s">
        <v>239</v>
      </c>
      <c r="AT423" s="6" t="s">
        <v>163</v>
      </c>
      <c r="AU423" s="6" t="s">
        <v>103</v>
      </c>
      <c r="AY423" s="6" t="s">
        <v>162</v>
      </c>
      <c r="BE423" s="85">
        <f>IF($U$423="základní",$N$423,0)</f>
        <v>0</v>
      </c>
      <c r="BF423" s="85">
        <f>IF($U$423="snížená",$N$423,0)</f>
        <v>0</v>
      </c>
      <c r="BG423" s="85">
        <f>IF($U$423="zákl. přenesená",$N$423,0)</f>
        <v>0</v>
      </c>
      <c r="BH423" s="85">
        <f>IF($U$423="sníž. přenesená",$N$423,0)</f>
        <v>0</v>
      </c>
      <c r="BI423" s="85">
        <f>IF($U$423="nulová",$N$423,0)</f>
        <v>0</v>
      </c>
      <c r="BJ423" s="6" t="s">
        <v>22</v>
      </c>
      <c r="BK423" s="85">
        <f>ROUND($L$423*$K$423,2)</f>
        <v>0</v>
      </c>
      <c r="BL423" s="6" t="s">
        <v>239</v>
      </c>
    </row>
    <row r="424" spans="2:51" s="6" customFormat="1" ht="15.75" customHeight="1">
      <c r="B424" s="138"/>
      <c r="E424" s="139"/>
      <c r="F424" s="219" t="s">
        <v>581</v>
      </c>
      <c r="G424" s="220"/>
      <c r="H424" s="220"/>
      <c r="I424" s="220"/>
      <c r="K424" s="140">
        <v>4.24</v>
      </c>
      <c r="R424" s="141"/>
      <c r="T424" s="142"/>
      <c r="AA424" s="143"/>
      <c r="AT424" s="139" t="s">
        <v>169</v>
      </c>
      <c r="AU424" s="139" t="s">
        <v>103</v>
      </c>
      <c r="AV424" s="139" t="s">
        <v>103</v>
      </c>
      <c r="AW424" s="139" t="s">
        <v>113</v>
      </c>
      <c r="AX424" s="139" t="s">
        <v>79</v>
      </c>
      <c r="AY424" s="139" t="s">
        <v>162</v>
      </c>
    </row>
    <row r="425" spans="2:51" s="6" customFormat="1" ht="15.75" customHeight="1">
      <c r="B425" s="138"/>
      <c r="E425" s="139"/>
      <c r="F425" s="219" t="s">
        <v>582</v>
      </c>
      <c r="G425" s="220"/>
      <c r="H425" s="220"/>
      <c r="I425" s="220"/>
      <c r="K425" s="140">
        <v>13.53</v>
      </c>
      <c r="R425" s="141"/>
      <c r="T425" s="142"/>
      <c r="AA425" s="143"/>
      <c r="AT425" s="139" t="s">
        <v>169</v>
      </c>
      <c r="AU425" s="139" t="s">
        <v>103</v>
      </c>
      <c r="AV425" s="139" t="s">
        <v>103</v>
      </c>
      <c r="AW425" s="139" t="s">
        <v>113</v>
      </c>
      <c r="AX425" s="139" t="s">
        <v>79</v>
      </c>
      <c r="AY425" s="139" t="s">
        <v>162</v>
      </c>
    </row>
    <row r="426" spans="2:51" s="6" customFormat="1" ht="15.75" customHeight="1">
      <c r="B426" s="138"/>
      <c r="E426" s="139"/>
      <c r="F426" s="219" t="s">
        <v>583</v>
      </c>
      <c r="G426" s="220"/>
      <c r="H426" s="220"/>
      <c r="I426" s="220"/>
      <c r="K426" s="140">
        <v>43.06</v>
      </c>
      <c r="R426" s="141"/>
      <c r="T426" s="142"/>
      <c r="AA426" s="143"/>
      <c r="AT426" s="139" t="s">
        <v>169</v>
      </c>
      <c r="AU426" s="139" t="s">
        <v>103</v>
      </c>
      <c r="AV426" s="139" t="s">
        <v>103</v>
      </c>
      <c r="AW426" s="139" t="s">
        <v>113</v>
      </c>
      <c r="AX426" s="139" t="s">
        <v>79</v>
      </c>
      <c r="AY426" s="139" t="s">
        <v>162</v>
      </c>
    </row>
    <row r="427" spans="2:51" s="6" customFormat="1" ht="15.75" customHeight="1">
      <c r="B427" s="138"/>
      <c r="E427" s="139"/>
      <c r="F427" s="219" t="s">
        <v>584</v>
      </c>
      <c r="G427" s="220"/>
      <c r="H427" s="220"/>
      <c r="I427" s="220"/>
      <c r="K427" s="140">
        <v>11.83</v>
      </c>
      <c r="R427" s="141"/>
      <c r="T427" s="142"/>
      <c r="AA427" s="143"/>
      <c r="AT427" s="139" t="s">
        <v>169</v>
      </c>
      <c r="AU427" s="139" t="s">
        <v>103</v>
      </c>
      <c r="AV427" s="139" t="s">
        <v>103</v>
      </c>
      <c r="AW427" s="139" t="s">
        <v>113</v>
      </c>
      <c r="AX427" s="139" t="s">
        <v>79</v>
      </c>
      <c r="AY427" s="139" t="s">
        <v>162</v>
      </c>
    </row>
    <row r="428" spans="2:51" s="6" customFormat="1" ht="15.75" customHeight="1">
      <c r="B428" s="144"/>
      <c r="E428" s="145"/>
      <c r="F428" s="224" t="s">
        <v>172</v>
      </c>
      <c r="G428" s="225"/>
      <c r="H428" s="225"/>
      <c r="I428" s="225"/>
      <c r="K428" s="146">
        <v>72.66</v>
      </c>
      <c r="R428" s="147"/>
      <c r="T428" s="148"/>
      <c r="AA428" s="149"/>
      <c r="AT428" s="145" t="s">
        <v>169</v>
      </c>
      <c r="AU428" s="145" t="s">
        <v>103</v>
      </c>
      <c r="AV428" s="145" t="s">
        <v>167</v>
      </c>
      <c r="AW428" s="145" t="s">
        <v>113</v>
      </c>
      <c r="AX428" s="145" t="s">
        <v>22</v>
      </c>
      <c r="AY428" s="145" t="s">
        <v>162</v>
      </c>
    </row>
    <row r="429" spans="2:64" s="6" customFormat="1" ht="27" customHeight="1">
      <c r="B429" s="22"/>
      <c r="C429" s="126" t="s">
        <v>585</v>
      </c>
      <c r="D429" s="126" t="s">
        <v>163</v>
      </c>
      <c r="E429" s="127" t="s">
        <v>586</v>
      </c>
      <c r="F429" s="215" t="s">
        <v>587</v>
      </c>
      <c r="G429" s="214"/>
      <c r="H429" s="214"/>
      <c r="I429" s="214"/>
      <c r="J429" s="128" t="s">
        <v>175</v>
      </c>
      <c r="K429" s="129">
        <v>24.3</v>
      </c>
      <c r="L429" s="216">
        <v>0</v>
      </c>
      <c r="M429" s="214"/>
      <c r="N429" s="213">
        <f>ROUND($L$429*$K$429,2)</f>
        <v>0</v>
      </c>
      <c r="O429" s="214"/>
      <c r="P429" s="214"/>
      <c r="Q429" s="214"/>
      <c r="R429" s="23"/>
      <c r="T429" s="130"/>
      <c r="U429" s="29" t="s">
        <v>44</v>
      </c>
      <c r="V429" s="131">
        <v>0.105</v>
      </c>
      <c r="W429" s="131">
        <f>$V$429*$K$429</f>
        <v>2.5515</v>
      </c>
      <c r="X429" s="131">
        <v>0</v>
      </c>
      <c r="Y429" s="131">
        <f>$X$429*$K$429</f>
        <v>0</v>
      </c>
      <c r="Z429" s="131">
        <v>0.003</v>
      </c>
      <c r="AA429" s="132">
        <f>$Z$429*$K$429</f>
        <v>0.0729</v>
      </c>
      <c r="AR429" s="6" t="s">
        <v>167</v>
      </c>
      <c r="AT429" s="6" t="s">
        <v>163</v>
      </c>
      <c r="AU429" s="6" t="s">
        <v>103</v>
      </c>
      <c r="AY429" s="6" t="s">
        <v>162</v>
      </c>
      <c r="BE429" s="85">
        <f>IF($U$429="základní",$N$429,0)</f>
        <v>0</v>
      </c>
      <c r="BF429" s="85">
        <f>IF($U$429="snížená",$N$429,0)</f>
        <v>0</v>
      </c>
      <c r="BG429" s="85">
        <f>IF($U$429="zákl. přenesená",$N$429,0)</f>
        <v>0</v>
      </c>
      <c r="BH429" s="85">
        <f>IF($U$429="sníž. přenesená",$N$429,0)</f>
        <v>0</v>
      </c>
      <c r="BI429" s="85">
        <f>IF($U$429="nulová",$N$429,0)</f>
        <v>0</v>
      </c>
      <c r="BJ429" s="6" t="s">
        <v>22</v>
      </c>
      <c r="BK429" s="85">
        <f>ROUND($L$429*$K$429,2)</f>
        <v>0</v>
      </c>
      <c r="BL429" s="6" t="s">
        <v>167</v>
      </c>
    </row>
    <row r="430" spans="2:51" s="6" customFormat="1" ht="27" customHeight="1">
      <c r="B430" s="133"/>
      <c r="E430" s="134"/>
      <c r="F430" s="217" t="s">
        <v>588</v>
      </c>
      <c r="G430" s="218"/>
      <c r="H430" s="218"/>
      <c r="I430" s="218"/>
      <c r="K430" s="134"/>
      <c r="R430" s="135"/>
      <c r="T430" s="136"/>
      <c r="AA430" s="137"/>
      <c r="AT430" s="134" t="s">
        <v>169</v>
      </c>
      <c r="AU430" s="134" t="s">
        <v>103</v>
      </c>
      <c r="AV430" s="134" t="s">
        <v>22</v>
      </c>
      <c r="AW430" s="134" t="s">
        <v>113</v>
      </c>
      <c r="AX430" s="134" t="s">
        <v>79</v>
      </c>
      <c r="AY430" s="134" t="s">
        <v>162</v>
      </c>
    </row>
    <row r="431" spans="2:51" s="6" customFormat="1" ht="15.75" customHeight="1">
      <c r="B431" s="138"/>
      <c r="E431" s="139"/>
      <c r="F431" s="219" t="s">
        <v>589</v>
      </c>
      <c r="G431" s="220"/>
      <c r="H431" s="220"/>
      <c r="I431" s="220"/>
      <c r="K431" s="140">
        <v>24.3</v>
      </c>
      <c r="R431" s="141"/>
      <c r="T431" s="142"/>
      <c r="AA431" s="143"/>
      <c r="AT431" s="139" t="s">
        <v>169</v>
      </c>
      <c r="AU431" s="139" t="s">
        <v>103</v>
      </c>
      <c r="AV431" s="139" t="s">
        <v>103</v>
      </c>
      <c r="AW431" s="139" t="s">
        <v>113</v>
      </c>
      <c r="AX431" s="139" t="s">
        <v>22</v>
      </c>
      <c r="AY431" s="139" t="s">
        <v>162</v>
      </c>
    </row>
    <row r="432" spans="2:64" s="6" customFormat="1" ht="27" customHeight="1">
      <c r="B432" s="22"/>
      <c r="C432" s="126" t="s">
        <v>590</v>
      </c>
      <c r="D432" s="126" t="s">
        <v>163</v>
      </c>
      <c r="E432" s="127" t="s">
        <v>591</v>
      </c>
      <c r="F432" s="215" t="s">
        <v>592</v>
      </c>
      <c r="G432" s="214"/>
      <c r="H432" s="214"/>
      <c r="I432" s="214"/>
      <c r="J432" s="128" t="s">
        <v>166</v>
      </c>
      <c r="K432" s="129">
        <v>4.901</v>
      </c>
      <c r="L432" s="216">
        <v>0</v>
      </c>
      <c r="M432" s="214"/>
      <c r="N432" s="213">
        <f>ROUND($L$432*$K$432,2)</f>
        <v>0</v>
      </c>
      <c r="O432" s="214"/>
      <c r="P432" s="214"/>
      <c r="Q432" s="214"/>
      <c r="R432" s="23"/>
      <c r="T432" s="130"/>
      <c r="U432" s="29" t="s">
        <v>44</v>
      </c>
      <c r="V432" s="131">
        <v>0.6</v>
      </c>
      <c r="W432" s="131">
        <f>$V$432*$K$432</f>
        <v>2.9406</v>
      </c>
      <c r="X432" s="131">
        <v>0.00012</v>
      </c>
      <c r="Y432" s="131">
        <f>$X$432*$K$432</f>
        <v>0.00058812</v>
      </c>
      <c r="Z432" s="131">
        <v>0</v>
      </c>
      <c r="AA432" s="132">
        <f>$Z$432*$K$432</f>
        <v>0</v>
      </c>
      <c r="AR432" s="6" t="s">
        <v>239</v>
      </c>
      <c r="AT432" s="6" t="s">
        <v>163</v>
      </c>
      <c r="AU432" s="6" t="s">
        <v>103</v>
      </c>
      <c r="AY432" s="6" t="s">
        <v>162</v>
      </c>
      <c r="BE432" s="85">
        <f>IF($U$432="základní",$N$432,0)</f>
        <v>0</v>
      </c>
      <c r="BF432" s="85">
        <f>IF($U$432="snížená",$N$432,0)</f>
        <v>0</v>
      </c>
      <c r="BG432" s="85">
        <f>IF($U$432="zákl. přenesená",$N$432,0)</f>
        <v>0</v>
      </c>
      <c r="BH432" s="85">
        <f>IF($U$432="sníž. přenesená",$N$432,0)</f>
        <v>0</v>
      </c>
      <c r="BI432" s="85">
        <f>IF($U$432="nulová",$N$432,0)</f>
        <v>0</v>
      </c>
      <c r="BJ432" s="6" t="s">
        <v>22</v>
      </c>
      <c r="BK432" s="85">
        <f>ROUND($L$432*$K$432,2)</f>
        <v>0</v>
      </c>
      <c r="BL432" s="6" t="s">
        <v>239</v>
      </c>
    </row>
    <row r="433" spans="2:51" s="6" customFormat="1" ht="15.75" customHeight="1">
      <c r="B433" s="133"/>
      <c r="E433" s="134"/>
      <c r="F433" s="217" t="s">
        <v>593</v>
      </c>
      <c r="G433" s="218"/>
      <c r="H433" s="218"/>
      <c r="I433" s="218"/>
      <c r="K433" s="134"/>
      <c r="R433" s="135"/>
      <c r="T433" s="136"/>
      <c r="AA433" s="137"/>
      <c r="AT433" s="134" t="s">
        <v>169</v>
      </c>
      <c r="AU433" s="134" t="s">
        <v>103</v>
      </c>
      <c r="AV433" s="134" t="s">
        <v>22</v>
      </c>
      <c r="AW433" s="134" t="s">
        <v>113</v>
      </c>
      <c r="AX433" s="134" t="s">
        <v>79</v>
      </c>
      <c r="AY433" s="134" t="s">
        <v>162</v>
      </c>
    </row>
    <row r="434" spans="2:51" s="6" customFormat="1" ht="15.75" customHeight="1">
      <c r="B434" s="138"/>
      <c r="E434" s="139"/>
      <c r="F434" s="219" t="s">
        <v>594</v>
      </c>
      <c r="G434" s="220"/>
      <c r="H434" s="220"/>
      <c r="I434" s="220"/>
      <c r="K434" s="140">
        <v>2.945</v>
      </c>
      <c r="R434" s="141"/>
      <c r="T434" s="142"/>
      <c r="AA434" s="143"/>
      <c r="AT434" s="139" t="s">
        <v>169</v>
      </c>
      <c r="AU434" s="139" t="s">
        <v>103</v>
      </c>
      <c r="AV434" s="139" t="s">
        <v>103</v>
      </c>
      <c r="AW434" s="139" t="s">
        <v>113</v>
      </c>
      <c r="AX434" s="139" t="s">
        <v>79</v>
      </c>
      <c r="AY434" s="139" t="s">
        <v>162</v>
      </c>
    </row>
    <row r="435" spans="2:51" s="6" customFormat="1" ht="39" customHeight="1">
      <c r="B435" s="138"/>
      <c r="E435" s="139"/>
      <c r="F435" s="219" t="s">
        <v>595</v>
      </c>
      <c r="G435" s="220"/>
      <c r="H435" s="220"/>
      <c r="I435" s="220"/>
      <c r="K435" s="140">
        <v>1.956</v>
      </c>
      <c r="R435" s="141"/>
      <c r="T435" s="142"/>
      <c r="AA435" s="143"/>
      <c r="AT435" s="139" t="s">
        <v>169</v>
      </c>
      <c r="AU435" s="139" t="s">
        <v>103</v>
      </c>
      <c r="AV435" s="139" t="s">
        <v>103</v>
      </c>
      <c r="AW435" s="139" t="s">
        <v>113</v>
      </c>
      <c r="AX435" s="139" t="s">
        <v>79</v>
      </c>
      <c r="AY435" s="139" t="s">
        <v>162</v>
      </c>
    </row>
    <row r="436" spans="2:51" s="6" customFormat="1" ht="15.75" customHeight="1">
      <c r="B436" s="144"/>
      <c r="E436" s="145"/>
      <c r="F436" s="224" t="s">
        <v>172</v>
      </c>
      <c r="G436" s="225"/>
      <c r="H436" s="225"/>
      <c r="I436" s="225"/>
      <c r="K436" s="146">
        <v>4.901</v>
      </c>
      <c r="R436" s="147"/>
      <c r="T436" s="148"/>
      <c r="AA436" s="149"/>
      <c r="AT436" s="145" t="s">
        <v>169</v>
      </c>
      <c r="AU436" s="145" t="s">
        <v>103</v>
      </c>
      <c r="AV436" s="145" t="s">
        <v>167</v>
      </c>
      <c r="AW436" s="145" t="s">
        <v>113</v>
      </c>
      <c r="AX436" s="145" t="s">
        <v>22</v>
      </c>
      <c r="AY436" s="145" t="s">
        <v>162</v>
      </c>
    </row>
    <row r="437" spans="2:64" s="6" customFormat="1" ht="27" customHeight="1">
      <c r="B437" s="22"/>
      <c r="C437" s="150" t="s">
        <v>596</v>
      </c>
      <c r="D437" s="150" t="s">
        <v>221</v>
      </c>
      <c r="E437" s="151" t="s">
        <v>597</v>
      </c>
      <c r="F437" s="226" t="s">
        <v>598</v>
      </c>
      <c r="G437" s="227"/>
      <c r="H437" s="227"/>
      <c r="I437" s="227"/>
      <c r="J437" s="152" t="s">
        <v>166</v>
      </c>
      <c r="K437" s="153">
        <v>5.146</v>
      </c>
      <c r="L437" s="228">
        <v>0</v>
      </c>
      <c r="M437" s="227"/>
      <c r="N437" s="229">
        <f>ROUND($L$437*$K$437,2)</f>
        <v>0</v>
      </c>
      <c r="O437" s="214"/>
      <c r="P437" s="214"/>
      <c r="Q437" s="214"/>
      <c r="R437" s="23"/>
      <c r="T437" s="130"/>
      <c r="U437" s="29" t="s">
        <v>44</v>
      </c>
      <c r="V437" s="131">
        <v>0</v>
      </c>
      <c r="W437" s="131">
        <f>$V$437*$K$437</f>
        <v>0</v>
      </c>
      <c r="X437" s="131">
        <v>0.00235</v>
      </c>
      <c r="Y437" s="131">
        <f>$X$437*$K$437</f>
        <v>0.0120931</v>
      </c>
      <c r="Z437" s="131">
        <v>0</v>
      </c>
      <c r="AA437" s="132">
        <f>$Z$437*$K$437</f>
        <v>0</v>
      </c>
      <c r="AR437" s="6" t="s">
        <v>317</v>
      </c>
      <c r="AT437" s="6" t="s">
        <v>221</v>
      </c>
      <c r="AU437" s="6" t="s">
        <v>103</v>
      </c>
      <c r="AY437" s="6" t="s">
        <v>162</v>
      </c>
      <c r="BE437" s="85">
        <f>IF($U$437="základní",$N$437,0)</f>
        <v>0</v>
      </c>
      <c r="BF437" s="85">
        <f>IF($U$437="snížená",$N$437,0)</f>
        <v>0</v>
      </c>
      <c r="BG437" s="85">
        <f>IF($U$437="zákl. přenesená",$N$437,0)</f>
        <v>0</v>
      </c>
      <c r="BH437" s="85">
        <f>IF($U$437="sníž. přenesená",$N$437,0)</f>
        <v>0</v>
      </c>
      <c r="BI437" s="85">
        <f>IF($U$437="nulová",$N$437,0)</f>
        <v>0</v>
      </c>
      <c r="BJ437" s="6" t="s">
        <v>22</v>
      </c>
      <c r="BK437" s="85">
        <f>ROUND($L$437*$K$437,2)</f>
        <v>0</v>
      </c>
      <c r="BL437" s="6" t="s">
        <v>239</v>
      </c>
    </row>
    <row r="438" spans="2:51" s="6" customFormat="1" ht="15.75" customHeight="1">
      <c r="B438" s="138"/>
      <c r="E438" s="139"/>
      <c r="F438" s="219" t="s">
        <v>599</v>
      </c>
      <c r="G438" s="220"/>
      <c r="H438" s="220"/>
      <c r="I438" s="220"/>
      <c r="K438" s="140">
        <v>5.146</v>
      </c>
      <c r="R438" s="141"/>
      <c r="T438" s="142"/>
      <c r="AA438" s="143"/>
      <c r="AT438" s="139" t="s">
        <v>169</v>
      </c>
      <c r="AU438" s="139" t="s">
        <v>103</v>
      </c>
      <c r="AV438" s="139" t="s">
        <v>103</v>
      </c>
      <c r="AW438" s="139" t="s">
        <v>113</v>
      </c>
      <c r="AX438" s="139" t="s">
        <v>22</v>
      </c>
      <c r="AY438" s="139" t="s">
        <v>162</v>
      </c>
    </row>
    <row r="439" spans="2:64" s="6" customFormat="1" ht="27" customHeight="1">
      <c r="B439" s="22"/>
      <c r="C439" s="126" t="s">
        <v>600</v>
      </c>
      <c r="D439" s="126" t="s">
        <v>163</v>
      </c>
      <c r="E439" s="127" t="s">
        <v>601</v>
      </c>
      <c r="F439" s="215" t="s">
        <v>602</v>
      </c>
      <c r="G439" s="214"/>
      <c r="H439" s="214"/>
      <c r="I439" s="214"/>
      <c r="J439" s="128" t="s">
        <v>175</v>
      </c>
      <c r="K439" s="129">
        <v>68.186</v>
      </c>
      <c r="L439" s="216">
        <v>0</v>
      </c>
      <c r="M439" s="214"/>
      <c r="N439" s="213">
        <f>ROUND($L$439*$K$439,2)</f>
        <v>0</v>
      </c>
      <c r="O439" s="214"/>
      <c r="P439" s="214"/>
      <c r="Q439" s="214"/>
      <c r="R439" s="23"/>
      <c r="T439" s="130"/>
      <c r="U439" s="29" t="s">
        <v>44</v>
      </c>
      <c r="V439" s="131">
        <v>0.12</v>
      </c>
      <c r="W439" s="131">
        <f>$V$439*$K$439</f>
        <v>8.18232</v>
      </c>
      <c r="X439" s="131">
        <v>0.00015</v>
      </c>
      <c r="Y439" s="131">
        <f>$X$439*$K$439</f>
        <v>0.0102279</v>
      </c>
      <c r="Z439" s="131">
        <v>0</v>
      </c>
      <c r="AA439" s="132">
        <f>$Z$439*$K$439</f>
        <v>0</v>
      </c>
      <c r="AR439" s="6" t="s">
        <v>239</v>
      </c>
      <c r="AT439" s="6" t="s">
        <v>163</v>
      </c>
      <c r="AU439" s="6" t="s">
        <v>103</v>
      </c>
      <c r="AY439" s="6" t="s">
        <v>162</v>
      </c>
      <c r="BE439" s="85">
        <f>IF($U$439="základní",$N$439,0)</f>
        <v>0</v>
      </c>
      <c r="BF439" s="85">
        <f>IF($U$439="snížená",$N$439,0)</f>
        <v>0</v>
      </c>
      <c r="BG439" s="85">
        <f>IF($U$439="zákl. přenesená",$N$439,0)</f>
        <v>0</v>
      </c>
      <c r="BH439" s="85">
        <f>IF($U$439="sníž. přenesená",$N$439,0)</f>
        <v>0</v>
      </c>
      <c r="BI439" s="85">
        <f>IF($U$439="nulová",$N$439,0)</f>
        <v>0</v>
      </c>
      <c r="BJ439" s="6" t="s">
        <v>22</v>
      </c>
      <c r="BK439" s="85">
        <f>ROUND($L$439*$K$439,2)</f>
        <v>0</v>
      </c>
      <c r="BL439" s="6" t="s">
        <v>239</v>
      </c>
    </row>
    <row r="440" spans="2:51" s="6" customFormat="1" ht="15.75" customHeight="1">
      <c r="B440" s="138"/>
      <c r="E440" s="139"/>
      <c r="F440" s="219" t="s">
        <v>603</v>
      </c>
      <c r="G440" s="220"/>
      <c r="H440" s="220"/>
      <c r="I440" s="220"/>
      <c r="K440" s="140">
        <v>6.6</v>
      </c>
      <c r="R440" s="141"/>
      <c r="T440" s="142"/>
      <c r="AA440" s="143"/>
      <c r="AT440" s="139" t="s">
        <v>169</v>
      </c>
      <c r="AU440" s="139" t="s">
        <v>103</v>
      </c>
      <c r="AV440" s="139" t="s">
        <v>103</v>
      </c>
      <c r="AW440" s="139" t="s">
        <v>113</v>
      </c>
      <c r="AX440" s="139" t="s">
        <v>79</v>
      </c>
      <c r="AY440" s="139" t="s">
        <v>162</v>
      </c>
    </row>
    <row r="441" spans="2:51" s="6" customFormat="1" ht="15.75" customHeight="1">
      <c r="B441" s="138"/>
      <c r="E441" s="139"/>
      <c r="F441" s="219" t="s">
        <v>604</v>
      </c>
      <c r="G441" s="220"/>
      <c r="H441" s="220"/>
      <c r="I441" s="220"/>
      <c r="K441" s="140">
        <v>10.26</v>
      </c>
      <c r="R441" s="141"/>
      <c r="T441" s="142"/>
      <c r="AA441" s="143"/>
      <c r="AT441" s="139" t="s">
        <v>169</v>
      </c>
      <c r="AU441" s="139" t="s">
        <v>103</v>
      </c>
      <c r="AV441" s="139" t="s">
        <v>103</v>
      </c>
      <c r="AW441" s="139" t="s">
        <v>113</v>
      </c>
      <c r="AX441" s="139" t="s">
        <v>79</v>
      </c>
      <c r="AY441" s="139" t="s">
        <v>162</v>
      </c>
    </row>
    <row r="442" spans="2:51" s="6" customFormat="1" ht="39" customHeight="1">
      <c r="B442" s="138"/>
      <c r="E442" s="139"/>
      <c r="F442" s="219" t="s">
        <v>605</v>
      </c>
      <c r="G442" s="220"/>
      <c r="H442" s="220"/>
      <c r="I442" s="220"/>
      <c r="K442" s="140">
        <v>38.906</v>
      </c>
      <c r="R442" s="141"/>
      <c r="T442" s="142"/>
      <c r="AA442" s="143"/>
      <c r="AT442" s="139" t="s">
        <v>169</v>
      </c>
      <c r="AU442" s="139" t="s">
        <v>103</v>
      </c>
      <c r="AV442" s="139" t="s">
        <v>103</v>
      </c>
      <c r="AW442" s="139" t="s">
        <v>113</v>
      </c>
      <c r="AX442" s="139" t="s">
        <v>79</v>
      </c>
      <c r="AY442" s="139" t="s">
        <v>162</v>
      </c>
    </row>
    <row r="443" spans="2:51" s="6" customFormat="1" ht="15.75" customHeight="1">
      <c r="B443" s="138"/>
      <c r="E443" s="139"/>
      <c r="F443" s="219" t="s">
        <v>606</v>
      </c>
      <c r="G443" s="220"/>
      <c r="H443" s="220"/>
      <c r="I443" s="220"/>
      <c r="K443" s="140">
        <v>-1.6</v>
      </c>
      <c r="R443" s="141"/>
      <c r="T443" s="142"/>
      <c r="AA443" s="143"/>
      <c r="AT443" s="139" t="s">
        <v>169</v>
      </c>
      <c r="AU443" s="139" t="s">
        <v>103</v>
      </c>
      <c r="AV443" s="139" t="s">
        <v>103</v>
      </c>
      <c r="AW443" s="139" t="s">
        <v>113</v>
      </c>
      <c r="AX443" s="139" t="s">
        <v>79</v>
      </c>
      <c r="AY443" s="139" t="s">
        <v>162</v>
      </c>
    </row>
    <row r="444" spans="2:51" s="6" customFormat="1" ht="15.75" customHeight="1">
      <c r="B444" s="138"/>
      <c r="E444" s="139"/>
      <c r="F444" s="219" t="s">
        <v>607</v>
      </c>
      <c r="G444" s="220"/>
      <c r="H444" s="220"/>
      <c r="I444" s="220"/>
      <c r="K444" s="140">
        <v>14.02</v>
      </c>
      <c r="R444" s="141"/>
      <c r="T444" s="142"/>
      <c r="AA444" s="143"/>
      <c r="AT444" s="139" t="s">
        <v>169</v>
      </c>
      <c r="AU444" s="139" t="s">
        <v>103</v>
      </c>
      <c r="AV444" s="139" t="s">
        <v>103</v>
      </c>
      <c r="AW444" s="139" t="s">
        <v>113</v>
      </c>
      <c r="AX444" s="139" t="s">
        <v>79</v>
      </c>
      <c r="AY444" s="139" t="s">
        <v>162</v>
      </c>
    </row>
    <row r="445" spans="2:51" s="6" customFormat="1" ht="15.75" customHeight="1">
      <c r="B445" s="144"/>
      <c r="E445" s="145"/>
      <c r="F445" s="224" t="s">
        <v>172</v>
      </c>
      <c r="G445" s="225"/>
      <c r="H445" s="225"/>
      <c r="I445" s="225"/>
      <c r="K445" s="146">
        <v>68.186</v>
      </c>
      <c r="R445" s="147"/>
      <c r="T445" s="148"/>
      <c r="AA445" s="149"/>
      <c r="AT445" s="145" t="s">
        <v>169</v>
      </c>
      <c r="AU445" s="145" t="s">
        <v>103</v>
      </c>
      <c r="AV445" s="145" t="s">
        <v>167</v>
      </c>
      <c r="AW445" s="145" t="s">
        <v>113</v>
      </c>
      <c r="AX445" s="145" t="s">
        <v>22</v>
      </c>
      <c r="AY445" s="145" t="s">
        <v>162</v>
      </c>
    </row>
    <row r="446" spans="2:64" s="6" customFormat="1" ht="27" customHeight="1">
      <c r="B446" s="22"/>
      <c r="C446" s="150" t="s">
        <v>608</v>
      </c>
      <c r="D446" s="150" t="s">
        <v>221</v>
      </c>
      <c r="E446" s="151" t="s">
        <v>609</v>
      </c>
      <c r="F446" s="226" t="s">
        <v>610</v>
      </c>
      <c r="G446" s="227"/>
      <c r="H446" s="227"/>
      <c r="I446" s="227"/>
      <c r="J446" s="152" t="s">
        <v>175</v>
      </c>
      <c r="K446" s="153">
        <v>70.232</v>
      </c>
      <c r="L446" s="228">
        <v>0</v>
      </c>
      <c r="M446" s="227"/>
      <c r="N446" s="229">
        <f>ROUND($L$446*$K$446,2)</f>
        <v>0</v>
      </c>
      <c r="O446" s="214"/>
      <c r="P446" s="214"/>
      <c r="Q446" s="214"/>
      <c r="R446" s="23"/>
      <c r="T446" s="130"/>
      <c r="U446" s="29" t="s">
        <v>44</v>
      </c>
      <c r="V446" s="131">
        <v>0</v>
      </c>
      <c r="W446" s="131">
        <f>$V$446*$K$446</f>
        <v>0</v>
      </c>
      <c r="X446" s="131">
        <v>0.00026</v>
      </c>
      <c r="Y446" s="131">
        <f>$X$446*$K$446</f>
        <v>0.018260319999999997</v>
      </c>
      <c r="Z446" s="131">
        <v>0</v>
      </c>
      <c r="AA446" s="132">
        <f>$Z$446*$K$446</f>
        <v>0</v>
      </c>
      <c r="AR446" s="6" t="s">
        <v>317</v>
      </c>
      <c r="AT446" s="6" t="s">
        <v>221</v>
      </c>
      <c r="AU446" s="6" t="s">
        <v>103</v>
      </c>
      <c r="AY446" s="6" t="s">
        <v>162</v>
      </c>
      <c r="BE446" s="85">
        <f>IF($U$446="základní",$N$446,0)</f>
        <v>0</v>
      </c>
      <c r="BF446" s="85">
        <f>IF($U$446="snížená",$N$446,0)</f>
        <v>0</v>
      </c>
      <c r="BG446" s="85">
        <f>IF($U$446="zákl. přenesená",$N$446,0)</f>
        <v>0</v>
      </c>
      <c r="BH446" s="85">
        <f>IF($U$446="sníž. přenesená",$N$446,0)</f>
        <v>0</v>
      </c>
      <c r="BI446" s="85">
        <f>IF($U$446="nulová",$N$446,0)</f>
        <v>0</v>
      </c>
      <c r="BJ446" s="6" t="s">
        <v>22</v>
      </c>
      <c r="BK446" s="85">
        <f>ROUND($L$446*$K$446,2)</f>
        <v>0</v>
      </c>
      <c r="BL446" s="6" t="s">
        <v>239</v>
      </c>
    </row>
    <row r="447" spans="2:51" s="6" customFormat="1" ht="15.75" customHeight="1">
      <c r="B447" s="138"/>
      <c r="E447" s="139"/>
      <c r="F447" s="219" t="s">
        <v>611</v>
      </c>
      <c r="G447" s="220"/>
      <c r="H447" s="220"/>
      <c r="I447" s="220"/>
      <c r="K447" s="140">
        <v>68.186</v>
      </c>
      <c r="R447" s="141"/>
      <c r="T447" s="142"/>
      <c r="AA447" s="143"/>
      <c r="AT447" s="139" t="s">
        <v>169</v>
      </c>
      <c r="AU447" s="139" t="s">
        <v>103</v>
      </c>
      <c r="AV447" s="139" t="s">
        <v>103</v>
      </c>
      <c r="AW447" s="139" t="s">
        <v>113</v>
      </c>
      <c r="AX447" s="139" t="s">
        <v>22</v>
      </c>
      <c r="AY447" s="139" t="s">
        <v>162</v>
      </c>
    </row>
    <row r="448" spans="2:64" s="6" customFormat="1" ht="15.75" customHeight="1">
      <c r="B448" s="22"/>
      <c r="C448" s="126" t="s">
        <v>612</v>
      </c>
      <c r="D448" s="126" t="s">
        <v>163</v>
      </c>
      <c r="E448" s="127" t="s">
        <v>613</v>
      </c>
      <c r="F448" s="215" t="s">
        <v>614</v>
      </c>
      <c r="G448" s="214"/>
      <c r="H448" s="214"/>
      <c r="I448" s="214"/>
      <c r="J448" s="128" t="s">
        <v>175</v>
      </c>
      <c r="K448" s="129">
        <v>68.186</v>
      </c>
      <c r="L448" s="216">
        <v>0</v>
      </c>
      <c r="M448" s="214"/>
      <c r="N448" s="213">
        <f>ROUND($L$448*$K$448,2)</f>
        <v>0</v>
      </c>
      <c r="O448" s="214"/>
      <c r="P448" s="214"/>
      <c r="Q448" s="214"/>
      <c r="R448" s="23"/>
      <c r="T448" s="130"/>
      <c r="U448" s="29" t="s">
        <v>44</v>
      </c>
      <c r="V448" s="131">
        <v>0.14</v>
      </c>
      <c r="W448" s="131">
        <f>$V$448*$K$448</f>
        <v>9.546040000000001</v>
      </c>
      <c r="X448" s="131">
        <v>0.0002</v>
      </c>
      <c r="Y448" s="131">
        <f>$X$448*$K$448</f>
        <v>0.013637200000000002</v>
      </c>
      <c r="Z448" s="131">
        <v>0</v>
      </c>
      <c r="AA448" s="132">
        <f>$Z$448*$K$448</f>
        <v>0</v>
      </c>
      <c r="AR448" s="6" t="s">
        <v>239</v>
      </c>
      <c r="AT448" s="6" t="s">
        <v>163</v>
      </c>
      <c r="AU448" s="6" t="s">
        <v>103</v>
      </c>
      <c r="AY448" s="6" t="s">
        <v>162</v>
      </c>
      <c r="BE448" s="85">
        <f>IF($U$448="základní",$N$448,0)</f>
        <v>0</v>
      </c>
      <c r="BF448" s="85">
        <f>IF($U$448="snížená",$N$448,0)</f>
        <v>0</v>
      </c>
      <c r="BG448" s="85">
        <f>IF($U$448="zákl. přenesená",$N$448,0)</f>
        <v>0</v>
      </c>
      <c r="BH448" s="85">
        <f>IF($U$448="sníž. přenesená",$N$448,0)</f>
        <v>0</v>
      </c>
      <c r="BI448" s="85">
        <f>IF($U$448="nulová",$N$448,0)</f>
        <v>0</v>
      </c>
      <c r="BJ448" s="6" t="s">
        <v>22</v>
      </c>
      <c r="BK448" s="85">
        <f>ROUND($L$448*$K$448,2)</f>
        <v>0</v>
      </c>
      <c r="BL448" s="6" t="s">
        <v>239</v>
      </c>
    </row>
    <row r="449" spans="2:51" s="6" customFormat="1" ht="15.75" customHeight="1">
      <c r="B449" s="133"/>
      <c r="E449" s="134"/>
      <c r="F449" s="217" t="s">
        <v>615</v>
      </c>
      <c r="G449" s="218"/>
      <c r="H449" s="218"/>
      <c r="I449" s="218"/>
      <c r="K449" s="134"/>
      <c r="R449" s="135"/>
      <c r="T449" s="136"/>
      <c r="AA449" s="137"/>
      <c r="AT449" s="134" t="s">
        <v>169</v>
      </c>
      <c r="AU449" s="134" t="s">
        <v>103</v>
      </c>
      <c r="AV449" s="134" t="s">
        <v>22</v>
      </c>
      <c r="AW449" s="134" t="s">
        <v>113</v>
      </c>
      <c r="AX449" s="134" t="s">
        <v>79</v>
      </c>
      <c r="AY449" s="134" t="s">
        <v>162</v>
      </c>
    </row>
    <row r="450" spans="2:51" s="6" customFormat="1" ht="15.75" customHeight="1">
      <c r="B450" s="138"/>
      <c r="E450" s="139"/>
      <c r="F450" s="219" t="s">
        <v>603</v>
      </c>
      <c r="G450" s="220"/>
      <c r="H450" s="220"/>
      <c r="I450" s="220"/>
      <c r="K450" s="140">
        <v>6.6</v>
      </c>
      <c r="R450" s="141"/>
      <c r="T450" s="142"/>
      <c r="AA450" s="143"/>
      <c r="AT450" s="139" t="s">
        <v>169</v>
      </c>
      <c r="AU450" s="139" t="s">
        <v>103</v>
      </c>
      <c r="AV450" s="139" t="s">
        <v>103</v>
      </c>
      <c r="AW450" s="139" t="s">
        <v>113</v>
      </c>
      <c r="AX450" s="139" t="s">
        <v>79</v>
      </c>
      <c r="AY450" s="139" t="s">
        <v>162</v>
      </c>
    </row>
    <row r="451" spans="2:51" s="6" customFormat="1" ht="15.75" customHeight="1">
      <c r="B451" s="138"/>
      <c r="E451" s="139"/>
      <c r="F451" s="219" t="s">
        <v>604</v>
      </c>
      <c r="G451" s="220"/>
      <c r="H451" s="220"/>
      <c r="I451" s="220"/>
      <c r="K451" s="140">
        <v>10.26</v>
      </c>
      <c r="R451" s="141"/>
      <c r="T451" s="142"/>
      <c r="AA451" s="143"/>
      <c r="AT451" s="139" t="s">
        <v>169</v>
      </c>
      <c r="AU451" s="139" t="s">
        <v>103</v>
      </c>
      <c r="AV451" s="139" t="s">
        <v>103</v>
      </c>
      <c r="AW451" s="139" t="s">
        <v>113</v>
      </c>
      <c r="AX451" s="139" t="s">
        <v>79</v>
      </c>
      <c r="AY451" s="139" t="s">
        <v>162</v>
      </c>
    </row>
    <row r="452" spans="2:51" s="6" customFormat="1" ht="39" customHeight="1">
      <c r="B452" s="138"/>
      <c r="E452" s="139"/>
      <c r="F452" s="219" t="s">
        <v>605</v>
      </c>
      <c r="G452" s="220"/>
      <c r="H452" s="220"/>
      <c r="I452" s="220"/>
      <c r="K452" s="140">
        <v>38.906</v>
      </c>
      <c r="R452" s="141"/>
      <c r="T452" s="142"/>
      <c r="AA452" s="143"/>
      <c r="AT452" s="139" t="s">
        <v>169</v>
      </c>
      <c r="AU452" s="139" t="s">
        <v>103</v>
      </c>
      <c r="AV452" s="139" t="s">
        <v>103</v>
      </c>
      <c r="AW452" s="139" t="s">
        <v>113</v>
      </c>
      <c r="AX452" s="139" t="s">
        <v>79</v>
      </c>
      <c r="AY452" s="139" t="s">
        <v>162</v>
      </c>
    </row>
    <row r="453" spans="2:51" s="6" customFormat="1" ht="15.75" customHeight="1">
      <c r="B453" s="138"/>
      <c r="E453" s="139"/>
      <c r="F453" s="219" t="s">
        <v>606</v>
      </c>
      <c r="G453" s="220"/>
      <c r="H453" s="220"/>
      <c r="I453" s="220"/>
      <c r="K453" s="140">
        <v>-1.6</v>
      </c>
      <c r="R453" s="141"/>
      <c r="T453" s="142"/>
      <c r="AA453" s="143"/>
      <c r="AT453" s="139" t="s">
        <v>169</v>
      </c>
      <c r="AU453" s="139" t="s">
        <v>103</v>
      </c>
      <c r="AV453" s="139" t="s">
        <v>103</v>
      </c>
      <c r="AW453" s="139" t="s">
        <v>113</v>
      </c>
      <c r="AX453" s="139" t="s">
        <v>79</v>
      </c>
      <c r="AY453" s="139" t="s">
        <v>162</v>
      </c>
    </row>
    <row r="454" spans="2:51" s="6" customFormat="1" ht="15.75" customHeight="1">
      <c r="B454" s="138"/>
      <c r="E454" s="139"/>
      <c r="F454" s="219" t="s">
        <v>607</v>
      </c>
      <c r="G454" s="220"/>
      <c r="H454" s="220"/>
      <c r="I454" s="220"/>
      <c r="K454" s="140">
        <v>14.02</v>
      </c>
      <c r="R454" s="141"/>
      <c r="T454" s="142"/>
      <c r="AA454" s="143"/>
      <c r="AT454" s="139" t="s">
        <v>169</v>
      </c>
      <c r="AU454" s="139" t="s">
        <v>103</v>
      </c>
      <c r="AV454" s="139" t="s">
        <v>103</v>
      </c>
      <c r="AW454" s="139" t="s">
        <v>113</v>
      </c>
      <c r="AX454" s="139" t="s">
        <v>79</v>
      </c>
      <c r="AY454" s="139" t="s">
        <v>162</v>
      </c>
    </row>
    <row r="455" spans="2:51" s="6" customFormat="1" ht="15.75" customHeight="1">
      <c r="B455" s="144"/>
      <c r="E455" s="145"/>
      <c r="F455" s="224" t="s">
        <v>172</v>
      </c>
      <c r="G455" s="225"/>
      <c r="H455" s="225"/>
      <c r="I455" s="225"/>
      <c r="K455" s="146">
        <v>68.186</v>
      </c>
      <c r="R455" s="147"/>
      <c r="T455" s="148"/>
      <c r="AA455" s="149"/>
      <c r="AT455" s="145" t="s">
        <v>169</v>
      </c>
      <c r="AU455" s="145" t="s">
        <v>103</v>
      </c>
      <c r="AV455" s="145" t="s">
        <v>167</v>
      </c>
      <c r="AW455" s="145" t="s">
        <v>113</v>
      </c>
      <c r="AX455" s="145" t="s">
        <v>22</v>
      </c>
      <c r="AY455" s="145" t="s">
        <v>162</v>
      </c>
    </row>
    <row r="456" spans="2:64" s="6" customFormat="1" ht="27" customHeight="1">
      <c r="B456" s="22"/>
      <c r="C456" s="150" t="s">
        <v>28</v>
      </c>
      <c r="D456" s="150" t="s">
        <v>221</v>
      </c>
      <c r="E456" s="151" t="s">
        <v>616</v>
      </c>
      <c r="F456" s="226" t="s">
        <v>617</v>
      </c>
      <c r="G456" s="227"/>
      <c r="H456" s="227"/>
      <c r="I456" s="227"/>
      <c r="J456" s="152" t="s">
        <v>175</v>
      </c>
      <c r="K456" s="153">
        <v>70.232</v>
      </c>
      <c r="L456" s="228">
        <v>0</v>
      </c>
      <c r="M456" s="227"/>
      <c r="N456" s="229">
        <f>ROUND($L$456*$K$456,2)</f>
        <v>0</v>
      </c>
      <c r="O456" s="214"/>
      <c r="P456" s="214"/>
      <c r="Q456" s="214"/>
      <c r="R456" s="23"/>
      <c r="T456" s="130"/>
      <c r="U456" s="29" t="s">
        <v>44</v>
      </c>
      <c r="V456" s="131">
        <v>0</v>
      </c>
      <c r="W456" s="131">
        <f>$V$456*$K$456</f>
        <v>0</v>
      </c>
      <c r="X456" s="131">
        <v>0.00015</v>
      </c>
      <c r="Y456" s="131">
        <f>$X$456*$K$456</f>
        <v>0.010534799999999999</v>
      </c>
      <c r="Z456" s="131">
        <v>0</v>
      </c>
      <c r="AA456" s="132">
        <f>$Z$456*$K$456</f>
        <v>0</v>
      </c>
      <c r="AR456" s="6" t="s">
        <v>317</v>
      </c>
      <c r="AT456" s="6" t="s">
        <v>221</v>
      </c>
      <c r="AU456" s="6" t="s">
        <v>103</v>
      </c>
      <c r="AY456" s="6" t="s">
        <v>162</v>
      </c>
      <c r="BE456" s="85">
        <f>IF($U$456="základní",$N$456,0)</f>
        <v>0</v>
      </c>
      <c r="BF456" s="85">
        <f>IF($U$456="snížená",$N$456,0)</f>
        <v>0</v>
      </c>
      <c r="BG456" s="85">
        <f>IF($U$456="zákl. přenesená",$N$456,0)</f>
        <v>0</v>
      </c>
      <c r="BH456" s="85">
        <f>IF($U$456="sníž. přenesená",$N$456,0)</f>
        <v>0</v>
      </c>
      <c r="BI456" s="85">
        <f>IF($U$456="nulová",$N$456,0)</f>
        <v>0</v>
      </c>
      <c r="BJ456" s="6" t="s">
        <v>22</v>
      </c>
      <c r="BK456" s="85">
        <f>ROUND($L$456*$K$456,2)</f>
        <v>0</v>
      </c>
      <c r="BL456" s="6" t="s">
        <v>239</v>
      </c>
    </row>
    <row r="457" spans="2:51" s="6" customFormat="1" ht="15.75" customHeight="1">
      <c r="B457" s="138"/>
      <c r="E457" s="139"/>
      <c r="F457" s="219" t="s">
        <v>618</v>
      </c>
      <c r="G457" s="220"/>
      <c r="H457" s="220"/>
      <c r="I457" s="220"/>
      <c r="K457" s="140">
        <v>68.186</v>
      </c>
      <c r="R457" s="141"/>
      <c r="T457" s="142"/>
      <c r="AA457" s="143"/>
      <c r="AT457" s="139" t="s">
        <v>169</v>
      </c>
      <c r="AU457" s="139" t="s">
        <v>103</v>
      </c>
      <c r="AV457" s="139" t="s">
        <v>103</v>
      </c>
      <c r="AW457" s="139" t="s">
        <v>113</v>
      </c>
      <c r="AX457" s="139" t="s">
        <v>22</v>
      </c>
      <c r="AY457" s="139" t="s">
        <v>162</v>
      </c>
    </row>
    <row r="458" spans="2:64" s="6" customFormat="1" ht="27" customHeight="1">
      <c r="B458" s="22"/>
      <c r="C458" s="126" t="s">
        <v>619</v>
      </c>
      <c r="D458" s="126" t="s">
        <v>163</v>
      </c>
      <c r="E458" s="127" t="s">
        <v>620</v>
      </c>
      <c r="F458" s="215" t="s">
        <v>621</v>
      </c>
      <c r="G458" s="214"/>
      <c r="H458" s="214"/>
      <c r="I458" s="214"/>
      <c r="J458" s="128" t="s">
        <v>166</v>
      </c>
      <c r="K458" s="129">
        <v>72.66</v>
      </c>
      <c r="L458" s="216">
        <v>0</v>
      </c>
      <c r="M458" s="214"/>
      <c r="N458" s="213">
        <f>ROUND($L$458*$K$458,2)</f>
        <v>0</v>
      </c>
      <c r="O458" s="214"/>
      <c r="P458" s="214"/>
      <c r="Q458" s="214"/>
      <c r="R458" s="23"/>
      <c r="T458" s="130"/>
      <c r="U458" s="29" t="s">
        <v>44</v>
      </c>
      <c r="V458" s="131">
        <v>0.255</v>
      </c>
      <c r="W458" s="131">
        <f>$V$458*$K$458</f>
        <v>18.528299999999998</v>
      </c>
      <c r="X458" s="131">
        <v>0</v>
      </c>
      <c r="Y458" s="131">
        <f>$X$458*$K$458</f>
        <v>0</v>
      </c>
      <c r="Z458" s="131">
        <v>0.003</v>
      </c>
      <c r="AA458" s="132">
        <f>$Z$458*$K$458</f>
        <v>0.21798</v>
      </c>
      <c r="AR458" s="6" t="s">
        <v>239</v>
      </c>
      <c r="AT458" s="6" t="s">
        <v>163</v>
      </c>
      <c r="AU458" s="6" t="s">
        <v>103</v>
      </c>
      <c r="AY458" s="6" t="s">
        <v>162</v>
      </c>
      <c r="BE458" s="85">
        <f>IF($U$458="základní",$N$458,0)</f>
        <v>0</v>
      </c>
      <c r="BF458" s="85">
        <f>IF($U$458="snížená",$N$458,0)</f>
        <v>0</v>
      </c>
      <c r="BG458" s="85">
        <f>IF($U$458="zákl. přenesená",$N$458,0)</f>
        <v>0</v>
      </c>
      <c r="BH458" s="85">
        <f>IF($U$458="sníž. přenesená",$N$458,0)</f>
        <v>0</v>
      </c>
      <c r="BI458" s="85">
        <f>IF($U$458="nulová",$N$458,0)</f>
        <v>0</v>
      </c>
      <c r="BJ458" s="6" t="s">
        <v>22</v>
      </c>
      <c r="BK458" s="85">
        <f>ROUND($L$458*$K$458,2)</f>
        <v>0</v>
      </c>
      <c r="BL458" s="6" t="s">
        <v>239</v>
      </c>
    </row>
    <row r="459" spans="2:51" s="6" customFormat="1" ht="15.75" customHeight="1">
      <c r="B459" s="133"/>
      <c r="E459" s="134"/>
      <c r="F459" s="217" t="s">
        <v>622</v>
      </c>
      <c r="G459" s="218"/>
      <c r="H459" s="218"/>
      <c r="I459" s="218"/>
      <c r="K459" s="134"/>
      <c r="R459" s="135"/>
      <c r="T459" s="136"/>
      <c r="AA459" s="137"/>
      <c r="AT459" s="134" t="s">
        <v>169</v>
      </c>
      <c r="AU459" s="134" t="s">
        <v>103</v>
      </c>
      <c r="AV459" s="134" t="s">
        <v>22</v>
      </c>
      <c r="AW459" s="134" t="s">
        <v>113</v>
      </c>
      <c r="AX459" s="134" t="s">
        <v>79</v>
      </c>
      <c r="AY459" s="134" t="s">
        <v>162</v>
      </c>
    </row>
    <row r="460" spans="2:51" s="6" customFormat="1" ht="15.75" customHeight="1">
      <c r="B460" s="138"/>
      <c r="E460" s="139"/>
      <c r="F460" s="219" t="s">
        <v>581</v>
      </c>
      <c r="G460" s="220"/>
      <c r="H460" s="220"/>
      <c r="I460" s="220"/>
      <c r="K460" s="140">
        <v>4.24</v>
      </c>
      <c r="R460" s="141"/>
      <c r="T460" s="142"/>
      <c r="AA460" s="143"/>
      <c r="AT460" s="139" t="s">
        <v>169</v>
      </c>
      <c r="AU460" s="139" t="s">
        <v>103</v>
      </c>
      <c r="AV460" s="139" t="s">
        <v>103</v>
      </c>
      <c r="AW460" s="139" t="s">
        <v>113</v>
      </c>
      <c r="AX460" s="139" t="s">
        <v>79</v>
      </c>
      <c r="AY460" s="139" t="s">
        <v>162</v>
      </c>
    </row>
    <row r="461" spans="2:51" s="6" customFormat="1" ht="15.75" customHeight="1">
      <c r="B461" s="138"/>
      <c r="E461" s="139"/>
      <c r="F461" s="219" t="s">
        <v>582</v>
      </c>
      <c r="G461" s="220"/>
      <c r="H461" s="220"/>
      <c r="I461" s="220"/>
      <c r="K461" s="140">
        <v>13.53</v>
      </c>
      <c r="R461" s="141"/>
      <c r="T461" s="142"/>
      <c r="AA461" s="143"/>
      <c r="AT461" s="139" t="s">
        <v>169</v>
      </c>
      <c r="AU461" s="139" t="s">
        <v>103</v>
      </c>
      <c r="AV461" s="139" t="s">
        <v>103</v>
      </c>
      <c r="AW461" s="139" t="s">
        <v>113</v>
      </c>
      <c r="AX461" s="139" t="s">
        <v>79</v>
      </c>
      <c r="AY461" s="139" t="s">
        <v>162</v>
      </c>
    </row>
    <row r="462" spans="2:51" s="6" customFormat="1" ht="15.75" customHeight="1">
      <c r="B462" s="138"/>
      <c r="E462" s="139"/>
      <c r="F462" s="219" t="s">
        <v>583</v>
      </c>
      <c r="G462" s="220"/>
      <c r="H462" s="220"/>
      <c r="I462" s="220"/>
      <c r="K462" s="140">
        <v>43.06</v>
      </c>
      <c r="R462" s="141"/>
      <c r="T462" s="142"/>
      <c r="AA462" s="143"/>
      <c r="AT462" s="139" t="s">
        <v>169</v>
      </c>
      <c r="AU462" s="139" t="s">
        <v>103</v>
      </c>
      <c r="AV462" s="139" t="s">
        <v>103</v>
      </c>
      <c r="AW462" s="139" t="s">
        <v>113</v>
      </c>
      <c r="AX462" s="139" t="s">
        <v>79</v>
      </c>
      <c r="AY462" s="139" t="s">
        <v>162</v>
      </c>
    </row>
    <row r="463" spans="2:51" s="6" customFormat="1" ht="15.75" customHeight="1">
      <c r="B463" s="138"/>
      <c r="E463" s="139"/>
      <c r="F463" s="219" t="s">
        <v>584</v>
      </c>
      <c r="G463" s="220"/>
      <c r="H463" s="220"/>
      <c r="I463" s="220"/>
      <c r="K463" s="140">
        <v>11.83</v>
      </c>
      <c r="R463" s="141"/>
      <c r="T463" s="142"/>
      <c r="AA463" s="143"/>
      <c r="AT463" s="139" t="s">
        <v>169</v>
      </c>
      <c r="AU463" s="139" t="s">
        <v>103</v>
      </c>
      <c r="AV463" s="139" t="s">
        <v>103</v>
      </c>
      <c r="AW463" s="139" t="s">
        <v>113</v>
      </c>
      <c r="AX463" s="139" t="s">
        <v>79</v>
      </c>
      <c r="AY463" s="139" t="s">
        <v>162</v>
      </c>
    </row>
    <row r="464" spans="2:51" s="6" customFormat="1" ht="15.75" customHeight="1">
      <c r="B464" s="144"/>
      <c r="E464" s="145"/>
      <c r="F464" s="224" t="s">
        <v>172</v>
      </c>
      <c r="G464" s="225"/>
      <c r="H464" s="225"/>
      <c r="I464" s="225"/>
      <c r="K464" s="146">
        <v>72.66</v>
      </c>
      <c r="R464" s="147"/>
      <c r="T464" s="148"/>
      <c r="AA464" s="149"/>
      <c r="AT464" s="145" t="s">
        <v>169</v>
      </c>
      <c r="AU464" s="145" t="s">
        <v>103</v>
      </c>
      <c r="AV464" s="145" t="s">
        <v>167</v>
      </c>
      <c r="AW464" s="145" t="s">
        <v>113</v>
      </c>
      <c r="AX464" s="145" t="s">
        <v>22</v>
      </c>
      <c r="AY464" s="145" t="s">
        <v>162</v>
      </c>
    </row>
    <row r="465" spans="2:64" s="6" customFormat="1" ht="15.75" customHeight="1">
      <c r="B465" s="22"/>
      <c r="C465" s="126" t="s">
        <v>623</v>
      </c>
      <c r="D465" s="126" t="s">
        <v>163</v>
      </c>
      <c r="E465" s="127" t="s">
        <v>624</v>
      </c>
      <c r="F465" s="215" t="s">
        <v>625</v>
      </c>
      <c r="G465" s="214"/>
      <c r="H465" s="214"/>
      <c r="I465" s="214"/>
      <c r="J465" s="128" t="s">
        <v>166</v>
      </c>
      <c r="K465" s="129">
        <v>81.594</v>
      </c>
      <c r="L465" s="216">
        <v>0</v>
      </c>
      <c r="M465" s="214"/>
      <c r="N465" s="213">
        <f>ROUND($L$465*$K$465,2)</f>
        <v>0</v>
      </c>
      <c r="O465" s="214"/>
      <c r="P465" s="214"/>
      <c r="Q465" s="214"/>
      <c r="R465" s="23"/>
      <c r="T465" s="130"/>
      <c r="U465" s="29" t="s">
        <v>44</v>
      </c>
      <c r="V465" s="131">
        <v>0.21</v>
      </c>
      <c r="W465" s="131">
        <f>$V$465*$K$465</f>
        <v>17.134739999999997</v>
      </c>
      <c r="X465" s="131">
        <v>3E-05</v>
      </c>
      <c r="Y465" s="131">
        <f>$X$465*$K$465</f>
        <v>0.00244782</v>
      </c>
      <c r="Z465" s="131">
        <v>0</v>
      </c>
      <c r="AA465" s="132">
        <f>$Z$465*$K$465</f>
        <v>0</v>
      </c>
      <c r="AR465" s="6" t="s">
        <v>239</v>
      </c>
      <c r="AT465" s="6" t="s">
        <v>163</v>
      </c>
      <c r="AU465" s="6" t="s">
        <v>103</v>
      </c>
      <c r="AY465" s="6" t="s">
        <v>162</v>
      </c>
      <c r="BE465" s="85">
        <f>IF($U$465="základní",$N$465,0)</f>
        <v>0</v>
      </c>
      <c r="BF465" s="85">
        <f>IF($U$465="snížená",$N$465,0)</f>
        <v>0</v>
      </c>
      <c r="BG465" s="85">
        <f>IF($U$465="zákl. přenesená",$N$465,0)</f>
        <v>0</v>
      </c>
      <c r="BH465" s="85">
        <f>IF($U$465="sníž. přenesená",$N$465,0)</f>
        <v>0</v>
      </c>
      <c r="BI465" s="85">
        <f>IF($U$465="nulová",$N$465,0)</f>
        <v>0</v>
      </c>
      <c r="BJ465" s="6" t="s">
        <v>22</v>
      </c>
      <c r="BK465" s="85">
        <f>ROUND($L$465*$K$465,2)</f>
        <v>0</v>
      </c>
      <c r="BL465" s="6" t="s">
        <v>239</v>
      </c>
    </row>
    <row r="466" spans="2:51" s="6" customFormat="1" ht="27" customHeight="1">
      <c r="B466" s="133"/>
      <c r="E466" s="134"/>
      <c r="F466" s="217" t="s">
        <v>626</v>
      </c>
      <c r="G466" s="218"/>
      <c r="H466" s="218"/>
      <c r="I466" s="218"/>
      <c r="K466" s="134"/>
      <c r="R466" s="135"/>
      <c r="T466" s="136"/>
      <c r="AA466" s="137"/>
      <c r="AT466" s="134" t="s">
        <v>169</v>
      </c>
      <c r="AU466" s="134" t="s">
        <v>103</v>
      </c>
      <c r="AV466" s="134" t="s">
        <v>22</v>
      </c>
      <c r="AW466" s="134" t="s">
        <v>113</v>
      </c>
      <c r="AX466" s="134" t="s">
        <v>79</v>
      </c>
      <c r="AY466" s="134" t="s">
        <v>162</v>
      </c>
    </row>
    <row r="467" spans="2:51" s="6" customFormat="1" ht="27" customHeight="1">
      <c r="B467" s="138"/>
      <c r="E467" s="139"/>
      <c r="F467" s="219" t="s">
        <v>627</v>
      </c>
      <c r="G467" s="220"/>
      <c r="H467" s="220"/>
      <c r="I467" s="220"/>
      <c r="K467" s="140">
        <v>4.885</v>
      </c>
      <c r="R467" s="141"/>
      <c r="T467" s="142"/>
      <c r="AA467" s="143"/>
      <c r="AT467" s="139" t="s">
        <v>169</v>
      </c>
      <c r="AU467" s="139" t="s">
        <v>103</v>
      </c>
      <c r="AV467" s="139" t="s">
        <v>103</v>
      </c>
      <c r="AW467" s="139" t="s">
        <v>113</v>
      </c>
      <c r="AX467" s="139" t="s">
        <v>79</v>
      </c>
      <c r="AY467" s="139" t="s">
        <v>162</v>
      </c>
    </row>
    <row r="468" spans="2:51" s="6" customFormat="1" ht="27" customHeight="1">
      <c r="B468" s="138"/>
      <c r="E468" s="139"/>
      <c r="F468" s="219" t="s">
        <v>628</v>
      </c>
      <c r="G468" s="220"/>
      <c r="H468" s="220"/>
      <c r="I468" s="220"/>
      <c r="K468" s="140">
        <v>14.376</v>
      </c>
      <c r="R468" s="141"/>
      <c r="T468" s="142"/>
      <c r="AA468" s="143"/>
      <c r="AT468" s="139" t="s">
        <v>169</v>
      </c>
      <c r="AU468" s="139" t="s">
        <v>103</v>
      </c>
      <c r="AV468" s="139" t="s">
        <v>103</v>
      </c>
      <c r="AW468" s="139" t="s">
        <v>113</v>
      </c>
      <c r="AX468" s="139" t="s">
        <v>79</v>
      </c>
      <c r="AY468" s="139" t="s">
        <v>162</v>
      </c>
    </row>
    <row r="469" spans="2:51" s="6" customFormat="1" ht="15.75" customHeight="1">
      <c r="B469" s="133"/>
      <c r="E469" s="134"/>
      <c r="F469" s="217" t="s">
        <v>629</v>
      </c>
      <c r="G469" s="218"/>
      <c r="H469" s="218"/>
      <c r="I469" s="218"/>
      <c r="K469" s="134"/>
      <c r="R469" s="135"/>
      <c r="T469" s="136"/>
      <c r="AA469" s="137"/>
      <c r="AT469" s="134" t="s">
        <v>169</v>
      </c>
      <c r="AU469" s="134" t="s">
        <v>103</v>
      </c>
      <c r="AV469" s="134" t="s">
        <v>22</v>
      </c>
      <c r="AW469" s="134" t="s">
        <v>113</v>
      </c>
      <c r="AX469" s="134" t="s">
        <v>79</v>
      </c>
      <c r="AY469" s="134" t="s">
        <v>162</v>
      </c>
    </row>
    <row r="470" spans="2:51" s="6" customFormat="1" ht="39" customHeight="1">
      <c r="B470" s="138"/>
      <c r="E470" s="139"/>
      <c r="F470" s="219" t="s">
        <v>630</v>
      </c>
      <c r="G470" s="220"/>
      <c r="H470" s="220"/>
      <c r="I470" s="220"/>
      <c r="K470" s="140">
        <v>46.101</v>
      </c>
      <c r="R470" s="141"/>
      <c r="T470" s="142"/>
      <c r="AA470" s="143"/>
      <c r="AT470" s="139" t="s">
        <v>169</v>
      </c>
      <c r="AU470" s="139" t="s">
        <v>103</v>
      </c>
      <c r="AV470" s="139" t="s">
        <v>103</v>
      </c>
      <c r="AW470" s="139" t="s">
        <v>113</v>
      </c>
      <c r="AX470" s="139" t="s">
        <v>79</v>
      </c>
      <c r="AY470" s="139" t="s">
        <v>162</v>
      </c>
    </row>
    <row r="471" spans="2:51" s="6" customFormat="1" ht="15.75" customHeight="1">
      <c r="B471" s="138"/>
      <c r="E471" s="139"/>
      <c r="F471" s="219" t="s">
        <v>631</v>
      </c>
      <c r="G471" s="220"/>
      <c r="H471" s="220"/>
      <c r="I471" s="220"/>
      <c r="K471" s="140">
        <v>0.69</v>
      </c>
      <c r="R471" s="141"/>
      <c r="T471" s="142"/>
      <c r="AA471" s="143"/>
      <c r="AT471" s="139" t="s">
        <v>169</v>
      </c>
      <c r="AU471" s="139" t="s">
        <v>103</v>
      </c>
      <c r="AV471" s="139" t="s">
        <v>103</v>
      </c>
      <c r="AW471" s="139" t="s">
        <v>113</v>
      </c>
      <c r="AX471" s="139" t="s">
        <v>79</v>
      </c>
      <c r="AY471" s="139" t="s">
        <v>162</v>
      </c>
    </row>
    <row r="472" spans="2:51" s="6" customFormat="1" ht="27" customHeight="1">
      <c r="B472" s="138"/>
      <c r="E472" s="139"/>
      <c r="F472" s="219" t="s">
        <v>632</v>
      </c>
      <c r="G472" s="220"/>
      <c r="H472" s="220"/>
      <c r="I472" s="220"/>
      <c r="K472" s="140">
        <v>13.232</v>
      </c>
      <c r="R472" s="141"/>
      <c r="T472" s="142"/>
      <c r="AA472" s="143"/>
      <c r="AT472" s="139" t="s">
        <v>169</v>
      </c>
      <c r="AU472" s="139" t="s">
        <v>103</v>
      </c>
      <c r="AV472" s="139" t="s">
        <v>103</v>
      </c>
      <c r="AW472" s="139" t="s">
        <v>113</v>
      </c>
      <c r="AX472" s="139" t="s">
        <v>79</v>
      </c>
      <c r="AY472" s="139" t="s">
        <v>162</v>
      </c>
    </row>
    <row r="473" spans="2:51" s="6" customFormat="1" ht="15.75" customHeight="1">
      <c r="B473" s="138"/>
      <c r="E473" s="139"/>
      <c r="F473" s="219" t="s">
        <v>633</v>
      </c>
      <c r="G473" s="220"/>
      <c r="H473" s="220"/>
      <c r="I473" s="220"/>
      <c r="K473" s="140">
        <v>2.31</v>
      </c>
      <c r="R473" s="141"/>
      <c r="T473" s="142"/>
      <c r="AA473" s="143"/>
      <c r="AT473" s="139" t="s">
        <v>169</v>
      </c>
      <c r="AU473" s="139" t="s">
        <v>103</v>
      </c>
      <c r="AV473" s="139" t="s">
        <v>103</v>
      </c>
      <c r="AW473" s="139" t="s">
        <v>113</v>
      </c>
      <c r="AX473" s="139" t="s">
        <v>79</v>
      </c>
      <c r="AY473" s="139" t="s">
        <v>162</v>
      </c>
    </row>
    <row r="474" spans="2:51" s="6" customFormat="1" ht="15.75" customHeight="1">
      <c r="B474" s="144"/>
      <c r="E474" s="145"/>
      <c r="F474" s="224" t="s">
        <v>172</v>
      </c>
      <c r="G474" s="225"/>
      <c r="H474" s="225"/>
      <c r="I474" s="225"/>
      <c r="K474" s="146">
        <v>81.594</v>
      </c>
      <c r="R474" s="147"/>
      <c r="T474" s="148"/>
      <c r="AA474" s="149"/>
      <c r="AT474" s="145" t="s">
        <v>169</v>
      </c>
      <c r="AU474" s="145" t="s">
        <v>103</v>
      </c>
      <c r="AV474" s="145" t="s">
        <v>167</v>
      </c>
      <c r="AW474" s="145" t="s">
        <v>113</v>
      </c>
      <c r="AX474" s="145" t="s">
        <v>22</v>
      </c>
      <c r="AY474" s="145" t="s">
        <v>162</v>
      </c>
    </row>
    <row r="475" spans="2:64" s="6" customFormat="1" ht="27" customHeight="1">
      <c r="B475" s="22"/>
      <c r="C475" s="150" t="s">
        <v>634</v>
      </c>
      <c r="D475" s="150" t="s">
        <v>221</v>
      </c>
      <c r="E475" s="151" t="s">
        <v>597</v>
      </c>
      <c r="F475" s="226" t="s">
        <v>598</v>
      </c>
      <c r="G475" s="227"/>
      <c r="H475" s="227"/>
      <c r="I475" s="227"/>
      <c r="J475" s="152" t="s">
        <v>166</v>
      </c>
      <c r="K475" s="153">
        <v>85.674</v>
      </c>
      <c r="L475" s="228">
        <v>0</v>
      </c>
      <c r="M475" s="227"/>
      <c r="N475" s="229">
        <f>ROUND($L$475*$K$475,2)</f>
        <v>0</v>
      </c>
      <c r="O475" s="214"/>
      <c r="P475" s="214"/>
      <c r="Q475" s="214"/>
      <c r="R475" s="23"/>
      <c r="T475" s="130"/>
      <c r="U475" s="29" t="s">
        <v>44</v>
      </c>
      <c r="V475" s="131">
        <v>0</v>
      </c>
      <c r="W475" s="131">
        <f>$V$475*$K$475</f>
        <v>0</v>
      </c>
      <c r="X475" s="131">
        <v>0.00235</v>
      </c>
      <c r="Y475" s="131">
        <f>$X$475*$K$475</f>
        <v>0.2013339</v>
      </c>
      <c r="Z475" s="131">
        <v>0</v>
      </c>
      <c r="AA475" s="132">
        <f>$Z$475*$K$475</f>
        <v>0</v>
      </c>
      <c r="AR475" s="6" t="s">
        <v>317</v>
      </c>
      <c r="AT475" s="6" t="s">
        <v>221</v>
      </c>
      <c r="AU475" s="6" t="s">
        <v>103</v>
      </c>
      <c r="AY475" s="6" t="s">
        <v>162</v>
      </c>
      <c r="BE475" s="85">
        <f>IF($U$475="základní",$N$475,0)</f>
        <v>0</v>
      </c>
      <c r="BF475" s="85">
        <f>IF($U$475="snížená",$N$475,0)</f>
        <v>0</v>
      </c>
      <c r="BG475" s="85">
        <f>IF($U$475="zákl. přenesená",$N$475,0)</f>
        <v>0</v>
      </c>
      <c r="BH475" s="85">
        <f>IF($U$475="sníž. přenesená",$N$475,0)</f>
        <v>0</v>
      </c>
      <c r="BI475" s="85">
        <f>IF($U$475="nulová",$N$475,0)</f>
        <v>0</v>
      </c>
      <c r="BJ475" s="6" t="s">
        <v>22</v>
      </c>
      <c r="BK475" s="85">
        <f>ROUND($L$475*$K$475,2)</f>
        <v>0</v>
      </c>
      <c r="BL475" s="6" t="s">
        <v>239</v>
      </c>
    </row>
    <row r="476" spans="2:51" s="6" customFormat="1" ht="15.75" customHeight="1">
      <c r="B476" s="138"/>
      <c r="E476" s="139"/>
      <c r="F476" s="219" t="s">
        <v>635</v>
      </c>
      <c r="G476" s="220"/>
      <c r="H476" s="220"/>
      <c r="I476" s="220"/>
      <c r="K476" s="140">
        <v>85.674</v>
      </c>
      <c r="R476" s="141"/>
      <c r="T476" s="142"/>
      <c r="AA476" s="143"/>
      <c r="AT476" s="139" t="s">
        <v>169</v>
      </c>
      <c r="AU476" s="139" t="s">
        <v>103</v>
      </c>
      <c r="AV476" s="139" t="s">
        <v>103</v>
      </c>
      <c r="AW476" s="139" t="s">
        <v>113</v>
      </c>
      <c r="AX476" s="139" t="s">
        <v>22</v>
      </c>
      <c r="AY476" s="139" t="s">
        <v>162</v>
      </c>
    </row>
    <row r="477" spans="2:64" s="6" customFormat="1" ht="27" customHeight="1">
      <c r="B477" s="22"/>
      <c r="C477" s="126" t="s">
        <v>636</v>
      </c>
      <c r="D477" s="126" t="s">
        <v>163</v>
      </c>
      <c r="E477" s="127" t="s">
        <v>637</v>
      </c>
      <c r="F477" s="215" t="s">
        <v>638</v>
      </c>
      <c r="G477" s="214"/>
      <c r="H477" s="214"/>
      <c r="I477" s="214"/>
      <c r="J477" s="128" t="s">
        <v>166</v>
      </c>
      <c r="K477" s="129">
        <v>72.66</v>
      </c>
      <c r="L477" s="216">
        <v>0</v>
      </c>
      <c r="M477" s="214"/>
      <c r="N477" s="213">
        <f>ROUND($L$477*$K$477,2)</f>
        <v>0</v>
      </c>
      <c r="O477" s="214"/>
      <c r="P477" s="214"/>
      <c r="Q477" s="214"/>
      <c r="R477" s="23"/>
      <c r="T477" s="130"/>
      <c r="U477" s="29" t="s">
        <v>44</v>
      </c>
      <c r="V477" s="131">
        <v>0.25</v>
      </c>
      <c r="W477" s="131">
        <f>$V$477*$K$477</f>
        <v>18.165</v>
      </c>
      <c r="X477" s="131">
        <v>0.00536</v>
      </c>
      <c r="Y477" s="131">
        <f>$X$477*$K$477</f>
        <v>0.3894576</v>
      </c>
      <c r="Z477" s="131">
        <v>0</v>
      </c>
      <c r="AA477" s="132">
        <f>$Z$477*$K$477</f>
        <v>0</v>
      </c>
      <c r="AR477" s="6" t="s">
        <v>239</v>
      </c>
      <c r="AT477" s="6" t="s">
        <v>163</v>
      </c>
      <c r="AU477" s="6" t="s">
        <v>103</v>
      </c>
      <c r="AY477" s="6" t="s">
        <v>162</v>
      </c>
      <c r="BE477" s="85">
        <f>IF($U$477="základní",$N$477,0)</f>
        <v>0</v>
      </c>
      <c r="BF477" s="85">
        <f>IF($U$477="snížená",$N$477,0)</f>
        <v>0</v>
      </c>
      <c r="BG477" s="85">
        <f>IF($U$477="zákl. přenesená",$N$477,0)</f>
        <v>0</v>
      </c>
      <c r="BH477" s="85">
        <f>IF($U$477="sníž. přenesená",$N$477,0)</f>
        <v>0</v>
      </c>
      <c r="BI477" s="85">
        <f>IF($U$477="nulová",$N$477,0)</f>
        <v>0</v>
      </c>
      <c r="BJ477" s="6" t="s">
        <v>22</v>
      </c>
      <c r="BK477" s="85">
        <f>ROUND($L$477*$K$477,2)</f>
        <v>0</v>
      </c>
      <c r="BL477" s="6" t="s">
        <v>239</v>
      </c>
    </row>
    <row r="478" spans="2:51" s="6" customFormat="1" ht="15.75" customHeight="1">
      <c r="B478" s="133"/>
      <c r="E478" s="134"/>
      <c r="F478" s="217" t="s">
        <v>639</v>
      </c>
      <c r="G478" s="218"/>
      <c r="H478" s="218"/>
      <c r="I478" s="218"/>
      <c r="K478" s="134"/>
      <c r="R478" s="135"/>
      <c r="T478" s="136"/>
      <c r="AA478" s="137"/>
      <c r="AT478" s="134" t="s">
        <v>169</v>
      </c>
      <c r="AU478" s="134" t="s">
        <v>103</v>
      </c>
      <c r="AV478" s="134" t="s">
        <v>22</v>
      </c>
      <c r="AW478" s="134" t="s">
        <v>113</v>
      </c>
      <c r="AX478" s="134" t="s">
        <v>79</v>
      </c>
      <c r="AY478" s="134" t="s">
        <v>162</v>
      </c>
    </row>
    <row r="479" spans="2:51" s="6" customFormat="1" ht="15.75" customHeight="1">
      <c r="B479" s="138"/>
      <c r="E479" s="139"/>
      <c r="F479" s="219" t="s">
        <v>581</v>
      </c>
      <c r="G479" s="220"/>
      <c r="H479" s="220"/>
      <c r="I479" s="220"/>
      <c r="K479" s="140">
        <v>4.24</v>
      </c>
      <c r="R479" s="141"/>
      <c r="T479" s="142"/>
      <c r="AA479" s="143"/>
      <c r="AT479" s="139" t="s">
        <v>169</v>
      </c>
      <c r="AU479" s="139" t="s">
        <v>103</v>
      </c>
      <c r="AV479" s="139" t="s">
        <v>103</v>
      </c>
      <c r="AW479" s="139" t="s">
        <v>113</v>
      </c>
      <c r="AX479" s="139" t="s">
        <v>79</v>
      </c>
      <c r="AY479" s="139" t="s">
        <v>162</v>
      </c>
    </row>
    <row r="480" spans="2:51" s="6" customFormat="1" ht="15.75" customHeight="1">
      <c r="B480" s="138"/>
      <c r="E480" s="139"/>
      <c r="F480" s="219" t="s">
        <v>582</v>
      </c>
      <c r="G480" s="220"/>
      <c r="H480" s="220"/>
      <c r="I480" s="220"/>
      <c r="K480" s="140">
        <v>13.53</v>
      </c>
      <c r="R480" s="141"/>
      <c r="T480" s="142"/>
      <c r="AA480" s="143"/>
      <c r="AT480" s="139" t="s">
        <v>169</v>
      </c>
      <c r="AU480" s="139" t="s">
        <v>103</v>
      </c>
      <c r="AV480" s="139" t="s">
        <v>103</v>
      </c>
      <c r="AW480" s="139" t="s">
        <v>113</v>
      </c>
      <c r="AX480" s="139" t="s">
        <v>79</v>
      </c>
      <c r="AY480" s="139" t="s">
        <v>162</v>
      </c>
    </row>
    <row r="481" spans="2:51" s="6" customFormat="1" ht="15.75" customHeight="1">
      <c r="B481" s="138"/>
      <c r="E481" s="139"/>
      <c r="F481" s="219" t="s">
        <v>583</v>
      </c>
      <c r="G481" s="220"/>
      <c r="H481" s="220"/>
      <c r="I481" s="220"/>
      <c r="K481" s="140">
        <v>43.06</v>
      </c>
      <c r="R481" s="141"/>
      <c r="T481" s="142"/>
      <c r="AA481" s="143"/>
      <c r="AT481" s="139" t="s">
        <v>169</v>
      </c>
      <c r="AU481" s="139" t="s">
        <v>103</v>
      </c>
      <c r="AV481" s="139" t="s">
        <v>103</v>
      </c>
      <c r="AW481" s="139" t="s">
        <v>113</v>
      </c>
      <c r="AX481" s="139" t="s">
        <v>79</v>
      </c>
      <c r="AY481" s="139" t="s">
        <v>162</v>
      </c>
    </row>
    <row r="482" spans="2:51" s="6" customFormat="1" ht="15.75" customHeight="1">
      <c r="B482" s="138"/>
      <c r="E482" s="139"/>
      <c r="F482" s="219" t="s">
        <v>584</v>
      </c>
      <c r="G482" s="220"/>
      <c r="H482" s="220"/>
      <c r="I482" s="220"/>
      <c r="K482" s="140">
        <v>11.83</v>
      </c>
      <c r="R482" s="141"/>
      <c r="T482" s="142"/>
      <c r="AA482" s="143"/>
      <c r="AT482" s="139" t="s">
        <v>169</v>
      </c>
      <c r="AU482" s="139" t="s">
        <v>103</v>
      </c>
      <c r="AV482" s="139" t="s">
        <v>103</v>
      </c>
      <c r="AW482" s="139" t="s">
        <v>113</v>
      </c>
      <c r="AX482" s="139" t="s">
        <v>79</v>
      </c>
      <c r="AY482" s="139" t="s">
        <v>162</v>
      </c>
    </row>
    <row r="483" spans="2:51" s="6" customFormat="1" ht="15.75" customHeight="1">
      <c r="B483" s="144"/>
      <c r="E483" s="145"/>
      <c r="F483" s="224" t="s">
        <v>172</v>
      </c>
      <c r="G483" s="225"/>
      <c r="H483" s="225"/>
      <c r="I483" s="225"/>
      <c r="K483" s="146">
        <v>72.66</v>
      </c>
      <c r="R483" s="147"/>
      <c r="T483" s="148"/>
      <c r="AA483" s="149"/>
      <c r="AT483" s="145" t="s">
        <v>169</v>
      </c>
      <c r="AU483" s="145" t="s">
        <v>103</v>
      </c>
      <c r="AV483" s="145" t="s">
        <v>167</v>
      </c>
      <c r="AW483" s="145" t="s">
        <v>113</v>
      </c>
      <c r="AX483" s="145" t="s">
        <v>22</v>
      </c>
      <c r="AY483" s="145" t="s">
        <v>162</v>
      </c>
    </row>
    <row r="484" spans="2:64" s="6" customFormat="1" ht="27" customHeight="1">
      <c r="B484" s="22"/>
      <c r="C484" s="126" t="s">
        <v>640</v>
      </c>
      <c r="D484" s="126" t="s">
        <v>163</v>
      </c>
      <c r="E484" s="127" t="s">
        <v>641</v>
      </c>
      <c r="F484" s="215" t="s">
        <v>642</v>
      </c>
      <c r="G484" s="214"/>
      <c r="H484" s="214"/>
      <c r="I484" s="214"/>
      <c r="J484" s="128" t="s">
        <v>208</v>
      </c>
      <c r="K484" s="129">
        <v>0.68</v>
      </c>
      <c r="L484" s="216">
        <v>0</v>
      </c>
      <c r="M484" s="214"/>
      <c r="N484" s="213">
        <f>ROUND($L$484*$K$484,2)</f>
        <v>0</v>
      </c>
      <c r="O484" s="214"/>
      <c r="P484" s="214"/>
      <c r="Q484" s="214"/>
      <c r="R484" s="23"/>
      <c r="T484" s="130"/>
      <c r="U484" s="29" t="s">
        <v>44</v>
      </c>
      <c r="V484" s="131">
        <v>1.091</v>
      </c>
      <c r="W484" s="131">
        <f>$V$484*$K$484</f>
        <v>0.74188</v>
      </c>
      <c r="X484" s="131">
        <v>0</v>
      </c>
      <c r="Y484" s="131">
        <f>$X$484*$K$484</f>
        <v>0</v>
      </c>
      <c r="Z484" s="131">
        <v>0</v>
      </c>
      <c r="AA484" s="132">
        <f>$Z$484*$K$484</f>
        <v>0</v>
      </c>
      <c r="AR484" s="6" t="s">
        <v>239</v>
      </c>
      <c r="AT484" s="6" t="s">
        <v>163</v>
      </c>
      <c r="AU484" s="6" t="s">
        <v>103</v>
      </c>
      <c r="AY484" s="6" t="s">
        <v>162</v>
      </c>
      <c r="BE484" s="85">
        <f>IF($U$484="základní",$N$484,0)</f>
        <v>0</v>
      </c>
      <c r="BF484" s="85">
        <f>IF($U$484="snížená",$N$484,0)</f>
        <v>0</v>
      </c>
      <c r="BG484" s="85">
        <f>IF($U$484="zákl. přenesená",$N$484,0)</f>
        <v>0</v>
      </c>
      <c r="BH484" s="85">
        <f>IF($U$484="sníž. přenesená",$N$484,0)</f>
        <v>0</v>
      </c>
      <c r="BI484" s="85">
        <f>IF($U$484="nulová",$N$484,0)</f>
        <v>0</v>
      </c>
      <c r="BJ484" s="6" t="s">
        <v>22</v>
      </c>
      <c r="BK484" s="85">
        <f>ROUND($L$484*$K$484,2)</f>
        <v>0</v>
      </c>
      <c r="BL484" s="6" t="s">
        <v>239</v>
      </c>
    </row>
    <row r="485" spans="2:63" s="116" customFormat="1" ht="30.75" customHeight="1">
      <c r="B485" s="117"/>
      <c r="D485" s="125" t="s">
        <v>135</v>
      </c>
      <c r="E485" s="125"/>
      <c r="F485" s="125"/>
      <c r="G485" s="125"/>
      <c r="H485" s="125"/>
      <c r="I485" s="125"/>
      <c r="J485" s="125"/>
      <c r="K485" s="125"/>
      <c r="L485" s="125"/>
      <c r="M485" s="125"/>
      <c r="N485" s="210">
        <f>$BK$485</f>
        <v>0</v>
      </c>
      <c r="O485" s="211"/>
      <c r="P485" s="211"/>
      <c r="Q485" s="211"/>
      <c r="R485" s="120"/>
      <c r="T485" s="121"/>
      <c r="W485" s="122">
        <f>SUM($W$486:$W$506)</f>
        <v>54.343318000000004</v>
      </c>
      <c r="Y485" s="122">
        <f>SUM($Y$486:$Y$506)</f>
        <v>1.0491328</v>
      </c>
      <c r="AA485" s="123">
        <f>SUM($AA$486:$AA$506)</f>
        <v>1.7332383999999998</v>
      </c>
      <c r="AR485" s="119" t="s">
        <v>103</v>
      </c>
      <c r="AT485" s="119" t="s">
        <v>78</v>
      </c>
      <c r="AU485" s="119" t="s">
        <v>22</v>
      </c>
      <c r="AY485" s="119" t="s">
        <v>162</v>
      </c>
      <c r="BK485" s="124">
        <f>SUM($BK$486:$BK$506)</f>
        <v>0</v>
      </c>
    </row>
    <row r="486" spans="2:64" s="6" customFormat="1" ht="27" customHeight="1">
      <c r="B486" s="22"/>
      <c r="C486" s="126" t="s">
        <v>643</v>
      </c>
      <c r="D486" s="126" t="s">
        <v>163</v>
      </c>
      <c r="E486" s="127" t="s">
        <v>644</v>
      </c>
      <c r="F486" s="215" t="s">
        <v>645</v>
      </c>
      <c r="G486" s="214"/>
      <c r="H486" s="214"/>
      <c r="I486" s="214"/>
      <c r="J486" s="128" t="s">
        <v>166</v>
      </c>
      <c r="K486" s="129">
        <v>63.722</v>
      </c>
      <c r="L486" s="216">
        <v>0</v>
      </c>
      <c r="M486" s="214"/>
      <c r="N486" s="213">
        <f>ROUND($L$486*$K$486,2)</f>
        <v>0</v>
      </c>
      <c r="O486" s="214"/>
      <c r="P486" s="214"/>
      <c r="Q486" s="214"/>
      <c r="R486" s="23"/>
      <c r="T486" s="130"/>
      <c r="U486" s="29" t="s">
        <v>44</v>
      </c>
      <c r="V486" s="131">
        <v>0.192</v>
      </c>
      <c r="W486" s="131">
        <f>$V$486*$K$486</f>
        <v>12.234624</v>
      </c>
      <c r="X486" s="131">
        <v>0</v>
      </c>
      <c r="Y486" s="131">
        <f>$X$486*$K$486</f>
        <v>0</v>
      </c>
      <c r="Z486" s="131">
        <v>0.0272</v>
      </c>
      <c r="AA486" s="132">
        <f>$Z$486*$K$486</f>
        <v>1.7332383999999998</v>
      </c>
      <c r="AR486" s="6" t="s">
        <v>239</v>
      </c>
      <c r="AT486" s="6" t="s">
        <v>163</v>
      </c>
      <c r="AU486" s="6" t="s">
        <v>103</v>
      </c>
      <c r="AY486" s="6" t="s">
        <v>162</v>
      </c>
      <c r="BE486" s="85">
        <f>IF($U$486="základní",$N$486,0)</f>
        <v>0</v>
      </c>
      <c r="BF486" s="85">
        <f>IF($U$486="snížená",$N$486,0)</f>
        <v>0</v>
      </c>
      <c r="BG486" s="85">
        <f>IF($U$486="zákl. přenesená",$N$486,0)</f>
        <v>0</v>
      </c>
      <c r="BH486" s="85">
        <f>IF($U$486="sníž. přenesená",$N$486,0)</f>
        <v>0</v>
      </c>
      <c r="BI486" s="85">
        <f>IF($U$486="nulová",$N$486,0)</f>
        <v>0</v>
      </c>
      <c r="BJ486" s="6" t="s">
        <v>22</v>
      </c>
      <c r="BK486" s="85">
        <f>ROUND($L$486*$K$486,2)</f>
        <v>0</v>
      </c>
      <c r="BL486" s="6" t="s">
        <v>239</v>
      </c>
    </row>
    <row r="487" spans="2:51" s="6" customFormat="1" ht="15.75" customHeight="1">
      <c r="B487" s="133"/>
      <c r="E487" s="134"/>
      <c r="F487" s="217" t="s">
        <v>646</v>
      </c>
      <c r="G487" s="218"/>
      <c r="H487" s="218"/>
      <c r="I487" s="218"/>
      <c r="K487" s="134"/>
      <c r="R487" s="135"/>
      <c r="T487" s="136"/>
      <c r="AA487" s="137"/>
      <c r="AT487" s="134" t="s">
        <v>169</v>
      </c>
      <c r="AU487" s="134" t="s">
        <v>103</v>
      </c>
      <c r="AV487" s="134" t="s">
        <v>22</v>
      </c>
      <c r="AW487" s="134" t="s">
        <v>113</v>
      </c>
      <c r="AX487" s="134" t="s">
        <v>79</v>
      </c>
      <c r="AY487" s="134" t="s">
        <v>162</v>
      </c>
    </row>
    <row r="488" spans="2:51" s="6" customFormat="1" ht="15.75" customHeight="1">
      <c r="B488" s="138"/>
      <c r="E488" s="139"/>
      <c r="F488" s="219" t="s">
        <v>647</v>
      </c>
      <c r="G488" s="220"/>
      <c r="H488" s="220"/>
      <c r="I488" s="220"/>
      <c r="K488" s="140">
        <v>10.168</v>
      </c>
      <c r="R488" s="141"/>
      <c r="T488" s="142"/>
      <c r="AA488" s="143"/>
      <c r="AT488" s="139" t="s">
        <v>169</v>
      </c>
      <c r="AU488" s="139" t="s">
        <v>103</v>
      </c>
      <c r="AV488" s="139" t="s">
        <v>103</v>
      </c>
      <c r="AW488" s="139" t="s">
        <v>113</v>
      </c>
      <c r="AX488" s="139" t="s">
        <v>79</v>
      </c>
      <c r="AY488" s="139" t="s">
        <v>162</v>
      </c>
    </row>
    <row r="489" spans="2:51" s="6" customFormat="1" ht="27" customHeight="1">
      <c r="B489" s="138"/>
      <c r="E489" s="139"/>
      <c r="F489" s="219" t="s">
        <v>648</v>
      </c>
      <c r="G489" s="220"/>
      <c r="H489" s="220"/>
      <c r="I489" s="220"/>
      <c r="K489" s="140">
        <v>16.928</v>
      </c>
      <c r="R489" s="141"/>
      <c r="T489" s="142"/>
      <c r="AA489" s="143"/>
      <c r="AT489" s="139" t="s">
        <v>169</v>
      </c>
      <c r="AU489" s="139" t="s">
        <v>103</v>
      </c>
      <c r="AV489" s="139" t="s">
        <v>103</v>
      </c>
      <c r="AW489" s="139" t="s">
        <v>113</v>
      </c>
      <c r="AX489" s="139" t="s">
        <v>79</v>
      </c>
      <c r="AY489" s="139" t="s">
        <v>162</v>
      </c>
    </row>
    <row r="490" spans="2:51" s="6" customFormat="1" ht="39" customHeight="1">
      <c r="B490" s="138"/>
      <c r="E490" s="139"/>
      <c r="F490" s="219" t="s">
        <v>649</v>
      </c>
      <c r="G490" s="220"/>
      <c r="H490" s="220"/>
      <c r="I490" s="220"/>
      <c r="K490" s="140">
        <v>23.13</v>
      </c>
      <c r="R490" s="141"/>
      <c r="T490" s="142"/>
      <c r="AA490" s="143"/>
      <c r="AT490" s="139" t="s">
        <v>169</v>
      </c>
      <c r="AU490" s="139" t="s">
        <v>103</v>
      </c>
      <c r="AV490" s="139" t="s">
        <v>103</v>
      </c>
      <c r="AW490" s="139" t="s">
        <v>113</v>
      </c>
      <c r="AX490" s="139" t="s">
        <v>79</v>
      </c>
      <c r="AY490" s="139" t="s">
        <v>162</v>
      </c>
    </row>
    <row r="491" spans="2:51" s="6" customFormat="1" ht="15.75" customHeight="1">
      <c r="B491" s="138"/>
      <c r="E491" s="139"/>
      <c r="F491" s="219" t="s">
        <v>650</v>
      </c>
      <c r="G491" s="220"/>
      <c r="H491" s="220"/>
      <c r="I491" s="220"/>
      <c r="K491" s="140">
        <v>8.1</v>
      </c>
      <c r="R491" s="141"/>
      <c r="T491" s="142"/>
      <c r="AA491" s="143"/>
      <c r="AT491" s="139" t="s">
        <v>169</v>
      </c>
      <c r="AU491" s="139" t="s">
        <v>103</v>
      </c>
      <c r="AV491" s="139" t="s">
        <v>103</v>
      </c>
      <c r="AW491" s="139" t="s">
        <v>113</v>
      </c>
      <c r="AX491" s="139" t="s">
        <v>79</v>
      </c>
      <c r="AY491" s="139" t="s">
        <v>162</v>
      </c>
    </row>
    <row r="492" spans="2:51" s="6" customFormat="1" ht="39" customHeight="1">
      <c r="B492" s="138"/>
      <c r="E492" s="139"/>
      <c r="F492" s="219" t="s">
        <v>651</v>
      </c>
      <c r="G492" s="220"/>
      <c r="H492" s="220"/>
      <c r="I492" s="220"/>
      <c r="K492" s="140">
        <v>5.396</v>
      </c>
      <c r="R492" s="141"/>
      <c r="T492" s="142"/>
      <c r="AA492" s="143"/>
      <c r="AT492" s="139" t="s">
        <v>169</v>
      </c>
      <c r="AU492" s="139" t="s">
        <v>103</v>
      </c>
      <c r="AV492" s="139" t="s">
        <v>103</v>
      </c>
      <c r="AW492" s="139" t="s">
        <v>113</v>
      </c>
      <c r="AX492" s="139" t="s">
        <v>79</v>
      </c>
      <c r="AY492" s="139" t="s">
        <v>162</v>
      </c>
    </row>
    <row r="493" spans="2:51" s="6" customFormat="1" ht="15.75" customHeight="1">
      <c r="B493" s="144"/>
      <c r="E493" s="145"/>
      <c r="F493" s="224" t="s">
        <v>172</v>
      </c>
      <c r="G493" s="225"/>
      <c r="H493" s="225"/>
      <c r="I493" s="225"/>
      <c r="K493" s="146">
        <v>63.722</v>
      </c>
      <c r="R493" s="147"/>
      <c r="T493" s="148"/>
      <c r="AA493" s="149"/>
      <c r="AT493" s="145" t="s">
        <v>169</v>
      </c>
      <c r="AU493" s="145" t="s">
        <v>103</v>
      </c>
      <c r="AV493" s="145" t="s">
        <v>167</v>
      </c>
      <c r="AW493" s="145" t="s">
        <v>113</v>
      </c>
      <c r="AX493" s="145" t="s">
        <v>22</v>
      </c>
      <c r="AY493" s="145" t="s">
        <v>162</v>
      </c>
    </row>
    <row r="494" spans="2:64" s="6" customFormat="1" ht="27" customHeight="1">
      <c r="B494" s="22"/>
      <c r="C494" s="126" t="s">
        <v>652</v>
      </c>
      <c r="D494" s="126" t="s">
        <v>163</v>
      </c>
      <c r="E494" s="127" t="s">
        <v>653</v>
      </c>
      <c r="F494" s="215" t="s">
        <v>654</v>
      </c>
      <c r="G494" s="214"/>
      <c r="H494" s="214"/>
      <c r="I494" s="214"/>
      <c r="J494" s="128" t="s">
        <v>166</v>
      </c>
      <c r="K494" s="129">
        <v>66.066</v>
      </c>
      <c r="L494" s="216">
        <v>0</v>
      </c>
      <c r="M494" s="214"/>
      <c r="N494" s="213">
        <f>ROUND($L$494*$K$494,2)</f>
        <v>0</v>
      </c>
      <c r="O494" s="214"/>
      <c r="P494" s="214"/>
      <c r="Q494" s="214"/>
      <c r="R494" s="23"/>
      <c r="T494" s="130"/>
      <c r="U494" s="29" t="s">
        <v>44</v>
      </c>
      <c r="V494" s="131">
        <v>0.612</v>
      </c>
      <c r="W494" s="131">
        <f>$V$494*$K$494</f>
        <v>40.432392</v>
      </c>
      <c r="X494" s="131">
        <v>0.0029</v>
      </c>
      <c r="Y494" s="131">
        <f>$X$494*$K$494</f>
        <v>0.1915914</v>
      </c>
      <c r="Z494" s="131">
        <v>0</v>
      </c>
      <c r="AA494" s="132">
        <f>$Z$494*$K$494</f>
        <v>0</v>
      </c>
      <c r="AR494" s="6" t="s">
        <v>239</v>
      </c>
      <c r="AT494" s="6" t="s">
        <v>163</v>
      </c>
      <c r="AU494" s="6" t="s">
        <v>103</v>
      </c>
      <c r="AY494" s="6" t="s">
        <v>162</v>
      </c>
      <c r="BE494" s="85">
        <f>IF($U$494="základní",$N$494,0)</f>
        <v>0</v>
      </c>
      <c r="BF494" s="85">
        <f>IF($U$494="snížená",$N$494,0)</f>
        <v>0</v>
      </c>
      <c r="BG494" s="85">
        <f>IF($U$494="zákl. přenesená",$N$494,0)</f>
        <v>0</v>
      </c>
      <c r="BH494" s="85">
        <f>IF($U$494="sníž. přenesená",$N$494,0)</f>
        <v>0</v>
      </c>
      <c r="BI494" s="85">
        <f>IF($U$494="nulová",$N$494,0)</f>
        <v>0</v>
      </c>
      <c r="BJ494" s="6" t="s">
        <v>22</v>
      </c>
      <c r="BK494" s="85">
        <f>ROUND($L$494*$K$494,2)</f>
        <v>0</v>
      </c>
      <c r="BL494" s="6" t="s">
        <v>239</v>
      </c>
    </row>
    <row r="495" spans="2:51" s="6" customFormat="1" ht="15.75" customHeight="1">
      <c r="B495" s="133"/>
      <c r="E495" s="134"/>
      <c r="F495" s="217" t="s">
        <v>655</v>
      </c>
      <c r="G495" s="218"/>
      <c r="H495" s="218"/>
      <c r="I495" s="218"/>
      <c r="K495" s="134"/>
      <c r="R495" s="135"/>
      <c r="T495" s="136"/>
      <c r="AA495" s="137"/>
      <c r="AT495" s="134" t="s">
        <v>169</v>
      </c>
      <c r="AU495" s="134" t="s">
        <v>103</v>
      </c>
      <c r="AV495" s="134" t="s">
        <v>22</v>
      </c>
      <c r="AW495" s="134" t="s">
        <v>113</v>
      </c>
      <c r="AX495" s="134" t="s">
        <v>79</v>
      </c>
      <c r="AY495" s="134" t="s">
        <v>162</v>
      </c>
    </row>
    <row r="496" spans="2:51" s="6" customFormat="1" ht="15.75" customHeight="1">
      <c r="B496" s="138"/>
      <c r="E496" s="139"/>
      <c r="F496" s="219" t="s">
        <v>647</v>
      </c>
      <c r="G496" s="220"/>
      <c r="H496" s="220"/>
      <c r="I496" s="220"/>
      <c r="K496" s="140">
        <v>10.168</v>
      </c>
      <c r="R496" s="141"/>
      <c r="T496" s="142"/>
      <c r="AA496" s="143"/>
      <c r="AT496" s="139" t="s">
        <v>169</v>
      </c>
      <c r="AU496" s="139" t="s">
        <v>103</v>
      </c>
      <c r="AV496" s="139" t="s">
        <v>103</v>
      </c>
      <c r="AW496" s="139" t="s">
        <v>113</v>
      </c>
      <c r="AX496" s="139" t="s">
        <v>79</v>
      </c>
      <c r="AY496" s="139" t="s">
        <v>162</v>
      </c>
    </row>
    <row r="497" spans="2:51" s="6" customFormat="1" ht="39" customHeight="1">
      <c r="B497" s="138"/>
      <c r="E497" s="139"/>
      <c r="F497" s="219" t="s">
        <v>656</v>
      </c>
      <c r="G497" s="220"/>
      <c r="H497" s="220"/>
      <c r="I497" s="220"/>
      <c r="K497" s="140">
        <v>17.816</v>
      </c>
      <c r="R497" s="141"/>
      <c r="T497" s="142"/>
      <c r="AA497" s="143"/>
      <c r="AT497" s="139" t="s">
        <v>169</v>
      </c>
      <c r="AU497" s="139" t="s">
        <v>103</v>
      </c>
      <c r="AV497" s="139" t="s">
        <v>103</v>
      </c>
      <c r="AW497" s="139" t="s">
        <v>113</v>
      </c>
      <c r="AX497" s="139" t="s">
        <v>79</v>
      </c>
      <c r="AY497" s="139" t="s">
        <v>162</v>
      </c>
    </row>
    <row r="498" spans="2:51" s="6" customFormat="1" ht="39" customHeight="1">
      <c r="B498" s="138"/>
      <c r="E498" s="139"/>
      <c r="F498" s="219" t="s">
        <v>657</v>
      </c>
      <c r="G498" s="220"/>
      <c r="H498" s="220"/>
      <c r="I498" s="220"/>
      <c r="K498" s="140">
        <v>23.13</v>
      </c>
      <c r="R498" s="141"/>
      <c r="T498" s="142"/>
      <c r="AA498" s="143"/>
      <c r="AT498" s="139" t="s">
        <v>169</v>
      </c>
      <c r="AU498" s="139" t="s">
        <v>103</v>
      </c>
      <c r="AV498" s="139" t="s">
        <v>103</v>
      </c>
      <c r="AW498" s="139" t="s">
        <v>113</v>
      </c>
      <c r="AX498" s="139" t="s">
        <v>79</v>
      </c>
      <c r="AY498" s="139" t="s">
        <v>162</v>
      </c>
    </row>
    <row r="499" spans="2:51" s="6" customFormat="1" ht="15.75" customHeight="1">
      <c r="B499" s="138"/>
      <c r="E499" s="139"/>
      <c r="F499" s="219" t="s">
        <v>658</v>
      </c>
      <c r="G499" s="220"/>
      <c r="H499" s="220"/>
      <c r="I499" s="220"/>
      <c r="K499" s="140">
        <v>1.456</v>
      </c>
      <c r="R499" s="141"/>
      <c r="T499" s="142"/>
      <c r="AA499" s="143"/>
      <c r="AT499" s="139" t="s">
        <v>169</v>
      </c>
      <c r="AU499" s="139" t="s">
        <v>103</v>
      </c>
      <c r="AV499" s="139" t="s">
        <v>103</v>
      </c>
      <c r="AW499" s="139" t="s">
        <v>113</v>
      </c>
      <c r="AX499" s="139" t="s">
        <v>79</v>
      </c>
      <c r="AY499" s="139" t="s">
        <v>162</v>
      </c>
    </row>
    <row r="500" spans="2:51" s="6" customFormat="1" ht="15.75" customHeight="1">
      <c r="B500" s="138"/>
      <c r="E500" s="139"/>
      <c r="F500" s="219" t="s">
        <v>650</v>
      </c>
      <c r="G500" s="220"/>
      <c r="H500" s="220"/>
      <c r="I500" s="220"/>
      <c r="K500" s="140">
        <v>8.1</v>
      </c>
      <c r="R500" s="141"/>
      <c r="T500" s="142"/>
      <c r="AA500" s="143"/>
      <c r="AT500" s="139" t="s">
        <v>169</v>
      </c>
      <c r="AU500" s="139" t="s">
        <v>103</v>
      </c>
      <c r="AV500" s="139" t="s">
        <v>103</v>
      </c>
      <c r="AW500" s="139" t="s">
        <v>113</v>
      </c>
      <c r="AX500" s="139" t="s">
        <v>79</v>
      </c>
      <c r="AY500" s="139" t="s">
        <v>162</v>
      </c>
    </row>
    <row r="501" spans="2:51" s="6" customFormat="1" ht="39" customHeight="1">
      <c r="B501" s="138"/>
      <c r="E501" s="139"/>
      <c r="F501" s="219" t="s">
        <v>651</v>
      </c>
      <c r="G501" s="220"/>
      <c r="H501" s="220"/>
      <c r="I501" s="220"/>
      <c r="K501" s="140">
        <v>5.396</v>
      </c>
      <c r="R501" s="141"/>
      <c r="T501" s="142"/>
      <c r="AA501" s="143"/>
      <c r="AT501" s="139" t="s">
        <v>169</v>
      </c>
      <c r="AU501" s="139" t="s">
        <v>103</v>
      </c>
      <c r="AV501" s="139" t="s">
        <v>103</v>
      </c>
      <c r="AW501" s="139" t="s">
        <v>113</v>
      </c>
      <c r="AX501" s="139" t="s">
        <v>79</v>
      </c>
      <c r="AY501" s="139" t="s">
        <v>162</v>
      </c>
    </row>
    <row r="502" spans="2:51" s="6" customFormat="1" ht="15.75" customHeight="1">
      <c r="B502" s="144"/>
      <c r="E502" s="145"/>
      <c r="F502" s="224" t="s">
        <v>172</v>
      </c>
      <c r="G502" s="225"/>
      <c r="H502" s="225"/>
      <c r="I502" s="225"/>
      <c r="K502" s="146">
        <v>66.066</v>
      </c>
      <c r="R502" s="147"/>
      <c r="T502" s="148"/>
      <c r="AA502" s="149"/>
      <c r="AT502" s="145" t="s">
        <v>169</v>
      </c>
      <c r="AU502" s="145" t="s">
        <v>103</v>
      </c>
      <c r="AV502" s="145" t="s">
        <v>167</v>
      </c>
      <c r="AW502" s="145" t="s">
        <v>113</v>
      </c>
      <c r="AX502" s="145" t="s">
        <v>22</v>
      </c>
      <c r="AY502" s="145" t="s">
        <v>162</v>
      </c>
    </row>
    <row r="503" spans="2:64" s="6" customFormat="1" ht="27" customHeight="1">
      <c r="B503" s="22"/>
      <c r="C503" s="150" t="s">
        <v>659</v>
      </c>
      <c r="D503" s="150" t="s">
        <v>221</v>
      </c>
      <c r="E503" s="151" t="s">
        <v>660</v>
      </c>
      <c r="F503" s="226" t="s">
        <v>661</v>
      </c>
      <c r="G503" s="227"/>
      <c r="H503" s="227"/>
      <c r="I503" s="227"/>
      <c r="J503" s="152" t="s">
        <v>166</v>
      </c>
      <c r="K503" s="153">
        <v>72.673</v>
      </c>
      <c r="L503" s="228">
        <v>0</v>
      </c>
      <c r="M503" s="227"/>
      <c r="N503" s="229">
        <f>ROUND($L$503*$K$503,2)</f>
        <v>0</v>
      </c>
      <c r="O503" s="214"/>
      <c r="P503" s="214"/>
      <c r="Q503" s="214"/>
      <c r="R503" s="23"/>
      <c r="T503" s="130"/>
      <c r="U503" s="29" t="s">
        <v>44</v>
      </c>
      <c r="V503" s="131">
        <v>0</v>
      </c>
      <c r="W503" s="131">
        <f>$V$503*$K$503</f>
        <v>0</v>
      </c>
      <c r="X503" s="131">
        <v>0.0118</v>
      </c>
      <c r="Y503" s="131">
        <f>$X$503*$K$503</f>
        <v>0.8575414</v>
      </c>
      <c r="Z503" s="131">
        <v>0</v>
      </c>
      <c r="AA503" s="132">
        <f>$Z$503*$K$503</f>
        <v>0</v>
      </c>
      <c r="AR503" s="6" t="s">
        <v>317</v>
      </c>
      <c r="AT503" s="6" t="s">
        <v>221</v>
      </c>
      <c r="AU503" s="6" t="s">
        <v>103</v>
      </c>
      <c r="AY503" s="6" t="s">
        <v>162</v>
      </c>
      <c r="BE503" s="85">
        <f>IF($U$503="základní",$N$503,0)</f>
        <v>0</v>
      </c>
      <c r="BF503" s="85">
        <f>IF($U$503="snížená",$N$503,0)</f>
        <v>0</v>
      </c>
      <c r="BG503" s="85">
        <f>IF($U$503="zákl. přenesená",$N$503,0)</f>
        <v>0</v>
      </c>
      <c r="BH503" s="85">
        <f>IF($U$503="sníž. přenesená",$N$503,0)</f>
        <v>0</v>
      </c>
      <c r="BI503" s="85">
        <f>IF($U$503="nulová",$N$503,0)</f>
        <v>0</v>
      </c>
      <c r="BJ503" s="6" t="s">
        <v>22</v>
      </c>
      <c r="BK503" s="85">
        <f>ROUND($L$503*$K$503,2)</f>
        <v>0</v>
      </c>
      <c r="BL503" s="6" t="s">
        <v>239</v>
      </c>
    </row>
    <row r="504" spans="2:51" s="6" customFormat="1" ht="15.75" customHeight="1">
      <c r="B504" s="133"/>
      <c r="E504" s="134"/>
      <c r="F504" s="217" t="s">
        <v>662</v>
      </c>
      <c r="G504" s="218"/>
      <c r="H504" s="218"/>
      <c r="I504" s="218"/>
      <c r="K504" s="134"/>
      <c r="R504" s="135"/>
      <c r="T504" s="136"/>
      <c r="AA504" s="137"/>
      <c r="AT504" s="134" t="s">
        <v>169</v>
      </c>
      <c r="AU504" s="134" t="s">
        <v>103</v>
      </c>
      <c r="AV504" s="134" t="s">
        <v>22</v>
      </c>
      <c r="AW504" s="134" t="s">
        <v>113</v>
      </c>
      <c r="AX504" s="134" t="s">
        <v>79</v>
      </c>
      <c r="AY504" s="134" t="s">
        <v>162</v>
      </c>
    </row>
    <row r="505" spans="2:51" s="6" customFormat="1" ht="15.75" customHeight="1">
      <c r="B505" s="138"/>
      <c r="E505" s="139"/>
      <c r="F505" s="219" t="s">
        <v>663</v>
      </c>
      <c r="G505" s="220"/>
      <c r="H505" s="220"/>
      <c r="I505" s="220"/>
      <c r="K505" s="140">
        <v>66.066</v>
      </c>
      <c r="R505" s="141"/>
      <c r="T505" s="142"/>
      <c r="AA505" s="143"/>
      <c r="AT505" s="139" t="s">
        <v>169</v>
      </c>
      <c r="AU505" s="139" t="s">
        <v>103</v>
      </c>
      <c r="AV505" s="139" t="s">
        <v>103</v>
      </c>
      <c r="AW505" s="139" t="s">
        <v>113</v>
      </c>
      <c r="AX505" s="139" t="s">
        <v>22</v>
      </c>
      <c r="AY505" s="139" t="s">
        <v>162</v>
      </c>
    </row>
    <row r="506" spans="2:64" s="6" customFormat="1" ht="27" customHeight="1">
      <c r="B506" s="22"/>
      <c r="C506" s="126" t="s">
        <v>664</v>
      </c>
      <c r="D506" s="126" t="s">
        <v>163</v>
      </c>
      <c r="E506" s="127" t="s">
        <v>665</v>
      </c>
      <c r="F506" s="215" t="s">
        <v>666</v>
      </c>
      <c r="G506" s="214"/>
      <c r="H506" s="214"/>
      <c r="I506" s="214"/>
      <c r="J506" s="128" t="s">
        <v>208</v>
      </c>
      <c r="K506" s="129">
        <v>1.049</v>
      </c>
      <c r="L506" s="216">
        <v>0</v>
      </c>
      <c r="M506" s="214"/>
      <c r="N506" s="213">
        <f>ROUND($L$506*$K$506,2)</f>
        <v>0</v>
      </c>
      <c r="O506" s="214"/>
      <c r="P506" s="214"/>
      <c r="Q506" s="214"/>
      <c r="R506" s="23"/>
      <c r="T506" s="130"/>
      <c r="U506" s="29" t="s">
        <v>44</v>
      </c>
      <c r="V506" s="131">
        <v>1.598</v>
      </c>
      <c r="W506" s="131">
        <f>$V$506*$K$506</f>
        <v>1.676302</v>
      </c>
      <c r="X506" s="131">
        <v>0</v>
      </c>
      <c r="Y506" s="131">
        <f>$X$506*$K$506</f>
        <v>0</v>
      </c>
      <c r="Z506" s="131">
        <v>0</v>
      </c>
      <c r="AA506" s="132">
        <f>$Z$506*$K$506</f>
        <v>0</v>
      </c>
      <c r="AR506" s="6" t="s">
        <v>239</v>
      </c>
      <c r="AT506" s="6" t="s">
        <v>163</v>
      </c>
      <c r="AU506" s="6" t="s">
        <v>103</v>
      </c>
      <c r="AY506" s="6" t="s">
        <v>162</v>
      </c>
      <c r="BE506" s="85">
        <f>IF($U$506="základní",$N$506,0)</f>
        <v>0</v>
      </c>
      <c r="BF506" s="85">
        <f>IF($U$506="snížená",$N$506,0)</f>
        <v>0</v>
      </c>
      <c r="BG506" s="85">
        <f>IF($U$506="zákl. přenesená",$N$506,0)</f>
        <v>0</v>
      </c>
      <c r="BH506" s="85">
        <f>IF($U$506="sníž. přenesená",$N$506,0)</f>
        <v>0</v>
      </c>
      <c r="BI506" s="85">
        <f>IF($U$506="nulová",$N$506,0)</f>
        <v>0</v>
      </c>
      <c r="BJ506" s="6" t="s">
        <v>22</v>
      </c>
      <c r="BK506" s="85">
        <f>ROUND($L$506*$K$506,2)</f>
        <v>0</v>
      </c>
      <c r="BL506" s="6" t="s">
        <v>239</v>
      </c>
    </row>
    <row r="507" spans="2:63" s="116" customFormat="1" ht="30.75" customHeight="1">
      <c r="B507" s="117"/>
      <c r="D507" s="125" t="s">
        <v>136</v>
      </c>
      <c r="E507" s="125"/>
      <c r="F507" s="125"/>
      <c r="G507" s="125"/>
      <c r="H507" s="125"/>
      <c r="I507" s="125"/>
      <c r="J507" s="125"/>
      <c r="K507" s="125"/>
      <c r="L507" s="125"/>
      <c r="M507" s="125"/>
      <c r="N507" s="210">
        <f>$BK$507</f>
        <v>0</v>
      </c>
      <c r="O507" s="211"/>
      <c r="P507" s="211"/>
      <c r="Q507" s="211"/>
      <c r="R507" s="120"/>
      <c r="T507" s="121"/>
      <c r="W507" s="122">
        <f>SUM($W$508:$W$558)</f>
        <v>70.227931</v>
      </c>
      <c r="Y507" s="122">
        <f>SUM($Y$508:$Y$558)</f>
        <v>0.31341109999999994</v>
      </c>
      <c r="AA507" s="123">
        <f>SUM($AA$508:$AA$558)</f>
        <v>0.06065677</v>
      </c>
      <c r="AR507" s="119" t="s">
        <v>103</v>
      </c>
      <c r="AT507" s="119" t="s">
        <v>78</v>
      </c>
      <c r="AU507" s="119" t="s">
        <v>22</v>
      </c>
      <c r="AY507" s="119" t="s">
        <v>162</v>
      </c>
      <c r="BK507" s="124">
        <f>SUM($BK$508:$BK$558)</f>
        <v>0</v>
      </c>
    </row>
    <row r="508" spans="2:64" s="6" customFormat="1" ht="15.75" customHeight="1">
      <c r="B508" s="22"/>
      <c r="C508" s="126" t="s">
        <v>667</v>
      </c>
      <c r="D508" s="126" t="s">
        <v>163</v>
      </c>
      <c r="E508" s="127" t="s">
        <v>668</v>
      </c>
      <c r="F508" s="215" t="s">
        <v>669</v>
      </c>
      <c r="G508" s="214"/>
      <c r="H508" s="214"/>
      <c r="I508" s="214"/>
      <c r="J508" s="128" t="s">
        <v>166</v>
      </c>
      <c r="K508" s="129">
        <v>171.439</v>
      </c>
      <c r="L508" s="216">
        <v>0</v>
      </c>
      <c r="M508" s="214"/>
      <c r="N508" s="213">
        <f>ROUND($L$508*$K$508,2)</f>
        <v>0</v>
      </c>
      <c r="O508" s="214"/>
      <c r="P508" s="214"/>
      <c r="Q508" s="214"/>
      <c r="R508" s="23"/>
      <c r="T508" s="130"/>
      <c r="U508" s="29" t="s">
        <v>44</v>
      </c>
      <c r="V508" s="131">
        <v>0.084</v>
      </c>
      <c r="W508" s="131">
        <f>$V$508*$K$508</f>
        <v>14.400876</v>
      </c>
      <c r="X508" s="131">
        <v>0</v>
      </c>
      <c r="Y508" s="131">
        <f>$X$508*$K$508</f>
        <v>0</v>
      </c>
      <c r="Z508" s="131">
        <v>0</v>
      </c>
      <c r="AA508" s="132">
        <f>$Z$508*$K$508</f>
        <v>0</v>
      </c>
      <c r="AR508" s="6" t="s">
        <v>239</v>
      </c>
      <c r="AT508" s="6" t="s">
        <v>163</v>
      </c>
      <c r="AU508" s="6" t="s">
        <v>103</v>
      </c>
      <c r="AY508" s="6" t="s">
        <v>162</v>
      </c>
      <c r="BE508" s="85">
        <f>IF($U$508="základní",$N$508,0)</f>
        <v>0</v>
      </c>
      <c r="BF508" s="85">
        <f>IF($U$508="snížená",$N$508,0)</f>
        <v>0</v>
      </c>
      <c r="BG508" s="85">
        <f>IF($U$508="zákl. přenesená",$N$508,0)</f>
        <v>0</v>
      </c>
      <c r="BH508" s="85">
        <f>IF($U$508="sníž. přenesená",$N$508,0)</f>
        <v>0</v>
      </c>
      <c r="BI508" s="85">
        <f>IF($U$508="nulová",$N$508,0)</f>
        <v>0</v>
      </c>
      <c r="BJ508" s="6" t="s">
        <v>22</v>
      </c>
      <c r="BK508" s="85">
        <f>ROUND($L$508*$K$508,2)</f>
        <v>0</v>
      </c>
      <c r="BL508" s="6" t="s">
        <v>239</v>
      </c>
    </row>
    <row r="509" spans="2:51" s="6" customFormat="1" ht="15.75" customHeight="1">
      <c r="B509" s="138"/>
      <c r="E509" s="139"/>
      <c r="F509" s="219" t="s">
        <v>670</v>
      </c>
      <c r="G509" s="220"/>
      <c r="H509" s="220"/>
      <c r="I509" s="220"/>
      <c r="K509" s="140">
        <v>171.439</v>
      </c>
      <c r="R509" s="141"/>
      <c r="T509" s="142"/>
      <c r="AA509" s="143"/>
      <c r="AT509" s="139" t="s">
        <v>169</v>
      </c>
      <c r="AU509" s="139" t="s">
        <v>103</v>
      </c>
      <c r="AV509" s="139" t="s">
        <v>103</v>
      </c>
      <c r="AW509" s="139" t="s">
        <v>113</v>
      </c>
      <c r="AX509" s="139" t="s">
        <v>22</v>
      </c>
      <c r="AY509" s="139" t="s">
        <v>162</v>
      </c>
    </row>
    <row r="510" spans="2:64" s="6" customFormat="1" ht="27" customHeight="1">
      <c r="B510" s="22"/>
      <c r="C510" s="126" t="s">
        <v>671</v>
      </c>
      <c r="D510" s="126" t="s">
        <v>163</v>
      </c>
      <c r="E510" s="127" t="s">
        <v>672</v>
      </c>
      <c r="F510" s="215" t="s">
        <v>673</v>
      </c>
      <c r="G510" s="214"/>
      <c r="H510" s="214"/>
      <c r="I510" s="214"/>
      <c r="J510" s="128" t="s">
        <v>166</v>
      </c>
      <c r="K510" s="129">
        <v>24.228</v>
      </c>
      <c r="L510" s="216">
        <v>0</v>
      </c>
      <c r="M510" s="214"/>
      <c r="N510" s="213">
        <f>ROUND($L$510*$K$510,2)</f>
        <v>0</v>
      </c>
      <c r="O510" s="214"/>
      <c r="P510" s="214"/>
      <c r="Q510" s="214"/>
      <c r="R510" s="23"/>
      <c r="T510" s="130"/>
      <c r="U510" s="29" t="s">
        <v>44</v>
      </c>
      <c r="V510" s="131">
        <v>0.091</v>
      </c>
      <c r="W510" s="131">
        <f>$V$510*$K$510</f>
        <v>2.204748</v>
      </c>
      <c r="X510" s="131">
        <v>0</v>
      </c>
      <c r="Y510" s="131">
        <f>$X$510*$K$510</f>
        <v>0</v>
      </c>
      <c r="Z510" s="131">
        <v>0</v>
      </c>
      <c r="AA510" s="132">
        <f>$Z$510*$K$510</f>
        <v>0</v>
      </c>
      <c r="AR510" s="6" t="s">
        <v>239</v>
      </c>
      <c r="AT510" s="6" t="s">
        <v>163</v>
      </c>
      <c r="AU510" s="6" t="s">
        <v>103</v>
      </c>
      <c r="AY510" s="6" t="s">
        <v>162</v>
      </c>
      <c r="BE510" s="85">
        <f>IF($U$510="základní",$N$510,0)</f>
        <v>0</v>
      </c>
      <c r="BF510" s="85">
        <f>IF($U$510="snížená",$N$510,0)</f>
        <v>0</v>
      </c>
      <c r="BG510" s="85">
        <f>IF($U$510="zákl. přenesená",$N$510,0)</f>
        <v>0</v>
      </c>
      <c r="BH510" s="85">
        <f>IF($U$510="sníž. přenesená",$N$510,0)</f>
        <v>0</v>
      </c>
      <c r="BI510" s="85">
        <f>IF($U$510="nulová",$N$510,0)</f>
        <v>0</v>
      </c>
      <c r="BJ510" s="6" t="s">
        <v>22</v>
      </c>
      <c r="BK510" s="85">
        <f>ROUND($L$510*$K$510,2)</f>
        <v>0</v>
      </c>
      <c r="BL510" s="6" t="s">
        <v>239</v>
      </c>
    </row>
    <row r="511" spans="2:51" s="6" customFormat="1" ht="39" customHeight="1">
      <c r="B511" s="138"/>
      <c r="E511" s="139"/>
      <c r="F511" s="219" t="s">
        <v>674</v>
      </c>
      <c r="G511" s="220"/>
      <c r="H511" s="220"/>
      <c r="I511" s="220"/>
      <c r="K511" s="140">
        <v>24.926</v>
      </c>
      <c r="R511" s="141"/>
      <c r="T511" s="142"/>
      <c r="AA511" s="143"/>
      <c r="AT511" s="139" t="s">
        <v>169</v>
      </c>
      <c r="AU511" s="139" t="s">
        <v>103</v>
      </c>
      <c r="AV511" s="139" t="s">
        <v>103</v>
      </c>
      <c r="AW511" s="139" t="s">
        <v>113</v>
      </c>
      <c r="AX511" s="139" t="s">
        <v>79</v>
      </c>
      <c r="AY511" s="139" t="s">
        <v>162</v>
      </c>
    </row>
    <row r="512" spans="2:51" s="6" customFormat="1" ht="15.75" customHeight="1">
      <c r="B512" s="138"/>
      <c r="E512" s="139"/>
      <c r="F512" s="219" t="s">
        <v>675</v>
      </c>
      <c r="G512" s="220"/>
      <c r="H512" s="220"/>
      <c r="I512" s="220"/>
      <c r="K512" s="140">
        <v>-0.698</v>
      </c>
      <c r="R512" s="141"/>
      <c r="T512" s="142"/>
      <c r="AA512" s="143"/>
      <c r="AT512" s="139" t="s">
        <v>169</v>
      </c>
      <c r="AU512" s="139" t="s">
        <v>103</v>
      </c>
      <c r="AV512" s="139" t="s">
        <v>103</v>
      </c>
      <c r="AW512" s="139" t="s">
        <v>113</v>
      </c>
      <c r="AX512" s="139" t="s">
        <v>79</v>
      </c>
      <c r="AY512" s="139" t="s">
        <v>162</v>
      </c>
    </row>
    <row r="513" spans="2:51" s="6" customFormat="1" ht="15.75" customHeight="1">
      <c r="B513" s="144"/>
      <c r="E513" s="145"/>
      <c r="F513" s="224" t="s">
        <v>172</v>
      </c>
      <c r="G513" s="225"/>
      <c r="H513" s="225"/>
      <c r="I513" s="225"/>
      <c r="K513" s="146">
        <v>24.228</v>
      </c>
      <c r="R513" s="147"/>
      <c r="T513" s="148"/>
      <c r="AA513" s="149"/>
      <c r="AT513" s="145" t="s">
        <v>169</v>
      </c>
      <c r="AU513" s="145" t="s">
        <v>103</v>
      </c>
      <c r="AV513" s="145" t="s">
        <v>167</v>
      </c>
      <c r="AW513" s="145" t="s">
        <v>113</v>
      </c>
      <c r="AX513" s="145" t="s">
        <v>22</v>
      </c>
      <c r="AY513" s="145" t="s">
        <v>162</v>
      </c>
    </row>
    <row r="514" spans="2:64" s="6" customFormat="1" ht="15.75" customHeight="1">
      <c r="B514" s="22"/>
      <c r="C514" s="126" t="s">
        <v>676</v>
      </c>
      <c r="D514" s="126" t="s">
        <v>163</v>
      </c>
      <c r="E514" s="127" t="s">
        <v>677</v>
      </c>
      <c r="F514" s="215" t="s">
        <v>678</v>
      </c>
      <c r="G514" s="214"/>
      <c r="H514" s="214"/>
      <c r="I514" s="214"/>
      <c r="J514" s="128" t="s">
        <v>166</v>
      </c>
      <c r="K514" s="129">
        <v>171.439</v>
      </c>
      <c r="L514" s="216">
        <v>0</v>
      </c>
      <c r="M514" s="214"/>
      <c r="N514" s="213">
        <f>ROUND($L$514*$K$514,2)</f>
        <v>0</v>
      </c>
      <c r="O514" s="214"/>
      <c r="P514" s="214"/>
      <c r="Q514" s="214"/>
      <c r="R514" s="23"/>
      <c r="T514" s="130"/>
      <c r="U514" s="29" t="s">
        <v>44</v>
      </c>
      <c r="V514" s="131">
        <v>0.074</v>
      </c>
      <c r="W514" s="131">
        <f>$V$514*$K$514</f>
        <v>12.686485999999999</v>
      </c>
      <c r="X514" s="131">
        <v>0.001</v>
      </c>
      <c r="Y514" s="131">
        <f>$X$514*$K$514</f>
        <v>0.171439</v>
      </c>
      <c r="Z514" s="131">
        <v>0.00031</v>
      </c>
      <c r="AA514" s="132">
        <f>$Z$514*$K$514</f>
        <v>0.05314609</v>
      </c>
      <c r="AR514" s="6" t="s">
        <v>239</v>
      </c>
      <c r="AT514" s="6" t="s">
        <v>163</v>
      </c>
      <c r="AU514" s="6" t="s">
        <v>103</v>
      </c>
      <c r="AY514" s="6" t="s">
        <v>162</v>
      </c>
      <c r="BE514" s="85">
        <f>IF($U$514="základní",$N$514,0)</f>
        <v>0</v>
      </c>
      <c r="BF514" s="85">
        <f>IF($U$514="snížená",$N$514,0)</f>
        <v>0</v>
      </c>
      <c r="BG514" s="85">
        <f>IF($U$514="zákl. přenesená",$N$514,0)</f>
        <v>0</v>
      </c>
      <c r="BH514" s="85">
        <f>IF($U$514="sníž. přenesená",$N$514,0)</f>
        <v>0</v>
      </c>
      <c r="BI514" s="85">
        <f>IF($U$514="nulová",$N$514,0)</f>
        <v>0</v>
      </c>
      <c r="BJ514" s="6" t="s">
        <v>22</v>
      </c>
      <c r="BK514" s="85">
        <f>ROUND($L$514*$K$514,2)</f>
        <v>0</v>
      </c>
      <c r="BL514" s="6" t="s">
        <v>239</v>
      </c>
    </row>
    <row r="515" spans="2:51" s="6" customFormat="1" ht="15.75" customHeight="1">
      <c r="B515" s="138"/>
      <c r="E515" s="139"/>
      <c r="F515" s="219" t="s">
        <v>670</v>
      </c>
      <c r="G515" s="220"/>
      <c r="H515" s="220"/>
      <c r="I515" s="220"/>
      <c r="K515" s="140">
        <v>171.439</v>
      </c>
      <c r="R515" s="141"/>
      <c r="T515" s="142"/>
      <c r="AA515" s="143"/>
      <c r="AT515" s="139" t="s">
        <v>169</v>
      </c>
      <c r="AU515" s="139" t="s">
        <v>103</v>
      </c>
      <c r="AV515" s="139" t="s">
        <v>103</v>
      </c>
      <c r="AW515" s="139" t="s">
        <v>113</v>
      </c>
      <c r="AX515" s="139" t="s">
        <v>22</v>
      </c>
      <c r="AY515" s="139" t="s">
        <v>162</v>
      </c>
    </row>
    <row r="516" spans="2:64" s="6" customFormat="1" ht="27" customHeight="1">
      <c r="B516" s="22"/>
      <c r="C516" s="126" t="s">
        <v>679</v>
      </c>
      <c r="D516" s="126" t="s">
        <v>163</v>
      </c>
      <c r="E516" s="127" t="s">
        <v>680</v>
      </c>
      <c r="F516" s="215" t="s">
        <v>681</v>
      </c>
      <c r="G516" s="214"/>
      <c r="H516" s="214"/>
      <c r="I516" s="214"/>
      <c r="J516" s="128" t="s">
        <v>166</v>
      </c>
      <c r="K516" s="129">
        <v>24.228</v>
      </c>
      <c r="L516" s="216">
        <v>0</v>
      </c>
      <c r="M516" s="214"/>
      <c r="N516" s="213">
        <f>ROUND($L$516*$K$516,2)</f>
        <v>0</v>
      </c>
      <c r="O516" s="214"/>
      <c r="P516" s="214"/>
      <c r="Q516" s="214"/>
      <c r="R516" s="23"/>
      <c r="T516" s="130"/>
      <c r="U516" s="29" t="s">
        <v>44</v>
      </c>
      <c r="V516" s="131">
        <v>0.08</v>
      </c>
      <c r="W516" s="131">
        <f>$V$516*$K$516</f>
        <v>1.9382400000000002</v>
      </c>
      <c r="X516" s="131">
        <v>0.001</v>
      </c>
      <c r="Y516" s="131">
        <f>$X$516*$K$516</f>
        <v>0.024228000000000003</v>
      </c>
      <c r="Z516" s="131">
        <v>0.00031</v>
      </c>
      <c r="AA516" s="132">
        <f>$Z$516*$K$516</f>
        <v>0.0075106800000000005</v>
      </c>
      <c r="AR516" s="6" t="s">
        <v>239</v>
      </c>
      <c r="AT516" s="6" t="s">
        <v>163</v>
      </c>
      <c r="AU516" s="6" t="s">
        <v>103</v>
      </c>
      <c r="AY516" s="6" t="s">
        <v>162</v>
      </c>
      <c r="BE516" s="85">
        <f>IF($U$516="základní",$N$516,0)</f>
        <v>0</v>
      </c>
      <c r="BF516" s="85">
        <f>IF($U$516="snížená",$N$516,0)</f>
        <v>0</v>
      </c>
      <c r="BG516" s="85">
        <f>IF($U$516="zákl. přenesená",$N$516,0)</f>
        <v>0</v>
      </c>
      <c r="BH516" s="85">
        <f>IF($U$516="sníž. přenesená",$N$516,0)</f>
        <v>0</v>
      </c>
      <c r="BI516" s="85">
        <f>IF($U$516="nulová",$N$516,0)</f>
        <v>0</v>
      </c>
      <c r="BJ516" s="6" t="s">
        <v>22</v>
      </c>
      <c r="BK516" s="85">
        <f>ROUND($L$516*$K$516,2)</f>
        <v>0</v>
      </c>
      <c r="BL516" s="6" t="s">
        <v>239</v>
      </c>
    </row>
    <row r="517" spans="2:64" s="6" customFormat="1" ht="27" customHeight="1">
      <c r="B517" s="22"/>
      <c r="C517" s="126" t="s">
        <v>682</v>
      </c>
      <c r="D517" s="126" t="s">
        <v>163</v>
      </c>
      <c r="E517" s="127" t="s">
        <v>683</v>
      </c>
      <c r="F517" s="215" t="s">
        <v>684</v>
      </c>
      <c r="G517" s="214"/>
      <c r="H517" s="214"/>
      <c r="I517" s="214"/>
      <c r="J517" s="128" t="s">
        <v>166</v>
      </c>
      <c r="K517" s="129">
        <v>133.951</v>
      </c>
      <c r="L517" s="216">
        <v>0</v>
      </c>
      <c r="M517" s="214"/>
      <c r="N517" s="213">
        <f>ROUND($L$517*$K$517,2)</f>
        <v>0</v>
      </c>
      <c r="O517" s="214"/>
      <c r="P517" s="214"/>
      <c r="Q517" s="214"/>
      <c r="R517" s="23"/>
      <c r="T517" s="130"/>
      <c r="U517" s="29" t="s">
        <v>44</v>
      </c>
      <c r="V517" s="131">
        <v>0.033</v>
      </c>
      <c r="W517" s="131">
        <f>$V$517*$K$517</f>
        <v>4.420383</v>
      </c>
      <c r="X517" s="131">
        <v>0.0002</v>
      </c>
      <c r="Y517" s="131">
        <f>$X$517*$K$517</f>
        <v>0.0267902</v>
      </c>
      <c r="Z517" s="131">
        <v>0</v>
      </c>
      <c r="AA517" s="132">
        <f>$Z$517*$K$517</f>
        <v>0</v>
      </c>
      <c r="AR517" s="6" t="s">
        <v>167</v>
      </c>
      <c r="AT517" s="6" t="s">
        <v>163</v>
      </c>
      <c r="AU517" s="6" t="s">
        <v>103</v>
      </c>
      <c r="AY517" s="6" t="s">
        <v>162</v>
      </c>
      <c r="BE517" s="85">
        <f>IF($U$517="základní",$N$517,0)</f>
        <v>0</v>
      </c>
      <c r="BF517" s="85">
        <f>IF($U$517="snížená",$N$517,0)</f>
        <v>0</v>
      </c>
      <c r="BG517" s="85">
        <f>IF($U$517="zákl. přenesená",$N$517,0)</f>
        <v>0</v>
      </c>
      <c r="BH517" s="85">
        <f>IF($U$517="sníž. přenesená",$N$517,0)</f>
        <v>0</v>
      </c>
      <c r="BI517" s="85">
        <f>IF($U$517="nulová",$N$517,0)</f>
        <v>0</v>
      </c>
      <c r="BJ517" s="6" t="s">
        <v>22</v>
      </c>
      <c r="BK517" s="85">
        <f>ROUND($L$517*$K$517,2)</f>
        <v>0</v>
      </c>
      <c r="BL517" s="6" t="s">
        <v>167</v>
      </c>
    </row>
    <row r="518" spans="2:51" s="6" customFormat="1" ht="27" customHeight="1">
      <c r="B518" s="138"/>
      <c r="E518" s="139"/>
      <c r="F518" s="219" t="s">
        <v>685</v>
      </c>
      <c r="G518" s="220"/>
      <c r="H518" s="220"/>
      <c r="I518" s="220"/>
      <c r="K518" s="140">
        <v>133.951</v>
      </c>
      <c r="R518" s="141"/>
      <c r="T518" s="142"/>
      <c r="AA518" s="143"/>
      <c r="AT518" s="139" t="s">
        <v>169</v>
      </c>
      <c r="AU518" s="139" t="s">
        <v>103</v>
      </c>
      <c r="AV518" s="139" t="s">
        <v>103</v>
      </c>
      <c r="AW518" s="139" t="s">
        <v>113</v>
      </c>
      <c r="AX518" s="139" t="s">
        <v>22</v>
      </c>
      <c r="AY518" s="139" t="s">
        <v>162</v>
      </c>
    </row>
    <row r="519" spans="2:64" s="6" customFormat="1" ht="39" customHeight="1">
      <c r="B519" s="22"/>
      <c r="C519" s="126" t="s">
        <v>686</v>
      </c>
      <c r="D519" s="126" t="s">
        <v>163</v>
      </c>
      <c r="E519" s="127" t="s">
        <v>687</v>
      </c>
      <c r="F519" s="215" t="s">
        <v>688</v>
      </c>
      <c r="G519" s="214"/>
      <c r="H519" s="214"/>
      <c r="I519" s="214"/>
      <c r="J519" s="128" t="s">
        <v>166</v>
      </c>
      <c r="K519" s="129">
        <v>305.39</v>
      </c>
      <c r="L519" s="216">
        <v>0</v>
      </c>
      <c r="M519" s="214"/>
      <c r="N519" s="213">
        <f>ROUND($L$519*$K$519,2)</f>
        <v>0</v>
      </c>
      <c r="O519" s="214"/>
      <c r="P519" s="214"/>
      <c r="Q519" s="214"/>
      <c r="R519" s="23"/>
      <c r="T519" s="130"/>
      <c r="U519" s="29" t="s">
        <v>44</v>
      </c>
      <c r="V519" s="131">
        <v>0.104</v>
      </c>
      <c r="W519" s="131">
        <f>$V$519*$K$519</f>
        <v>31.760559999999998</v>
      </c>
      <c r="X519" s="131">
        <v>0.00026</v>
      </c>
      <c r="Y519" s="131">
        <f>$X$519*$K$519</f>
        <v>0.07940139999999998</v>
      </c>
      <c r="Z519" s="131">
        <v>0</v>
      </c>
      <c r="AA519" s="132">
        <f>$Z$519*$K$519</f>
        <v>0</v>
      </c>
      <c r="AR519" s="6" t="s">
        <v>239</v>
      </c>
      <c r="AT519" s="6" t="s">
        <v>163</v>
      </c>
      <c r="AU519" s="6" t="s">
        <v>103</v>
      </c>
      <c r="AY519" s="6" t="s">
        <v>162</v>
      </c>
      <c r="BE519" s="85">
        <f>IF($U$519="základní",$N$519,0)</f>
        <v>0</v>
      </c>
      <c r="BF519" s="85">
        <f>IF($U$519="snížená",$N$519,0)</f>
        <v>0</v>
      </c>
      <c r="BG519" s="85">
        <f>IF($U$519="zákl. přenesená",$N$519,0)</f>
        <v>0</v>
      </c>
      <c r="BH519" s="85">
        <f>IF($U$519="sníž. přenesená",$N$519,0)</f>
        <v>0</v>
      </c>
      <c r="BI519" s="85">
        <f>IF($U$519="nulová",$N$519,0)</f>
        <v>0</v>
      </c>
      <c r="BJ519" s="6" t="s">
        <v>22</v>
      </c>
      <c r="BK519" s="85">
        <f>ROUND($L$519*$K$519,2)</f>
        <v>0</v>
      </c>
      <c r="BL519" s="6" t="s">
        <v>239</v>
      </c>
    </row>
    <row r="520" spans="2:51" s="6" customFormat="1" ht="15.75" customHeight="1">
      <c r="B520" s="133"/>
      <c r="E520" s="134"/>
      <c r="F520" s="217" t="s">
        <v>689</v>
      </c>
      <c r="G520" s="218"/>
      <c r="H520" s="218"/>
      <c r="I520" s="218"/>
      <c r="K520" s="134"/>
      <c r="R520" s="135"/>
      <c r="T520" s="136"/>
      <c r="AA520" s="137"/>
      <c r="AT520" s="134" t="s">
        <v>169</v>
      </c>
      <c r="AU520" s="134" t="s">
        <v>103</v>
      </c>
      <c r="AV520" s="134" t="s">
        <v>22</v>
      </c>
      <c r="AW520" s="134" t="s">
        <v>113</v>
      </c>
      <c r="AX520" s="134" t="s">
        <v>79</v>
      </c>
      <c r="AY520" s="134" t="s">
        <v>162</v>
      </c>
    </row>
    <row r="521" spans="2:51" s="6" customFormat="1" ht="39" customHeight="1">
      <c r="B521" s="133"/>
      <c r="E521" s="134"/>
      <c r="F521" s="217" t="s">
        <v>690</v>
      </c>
      <c r="G521" s="218"/>
      <c r="H521" s="218"/>
      <c r="I521" s="218"/>
      <c r="K521" s="134"/>
      <c r="R521" s="135"/>
      <c r="T521" s="136"/>
      <c r="AA521" s="137"/>
      <c r="AT521" s="134" t="s">
        <v>169</v>
      </c>
      <c r="AU521" s="134" t="s">
        <v>103</v>
      </c>
      <c r="AV521" s="134" t="s">
        <v>22</v>
      </c>
      <c r="AW521" s="134" t="s">
        <v>113</v>
      </c>
      <c r="AX521" s="134" t="s">
        <v>79</v>
      </c>
      <c r="AY521" s="134" t="s">
        <v>162</v>
      </c>
    </row>
    <row r="522" spans="2:51" s="6" customFormat="1" ht="27" customHeight="1">
      <c r="B522" s="133"/>
      <c r="E522" s="134"/>
      <c r="F522" s="217" t="s">
        <v>691</v>
      </c>
      <c r="G522" s="218"/>
      <c r="H522" s="218"/>
      <c r="I522" s="218"/>
      <c r="K522" s="134"/>
      <c r="R522" s="135"/>
      <c r="T522" s="136"/>
      <c r="AA522" s="137"/>
      <c r="AT522" s="134" t="s">
        <v>169</v>
      </c>
      <c r="AU522" s="134" t="s">
        <v>103</v>
      </c>
      <c r="AV522" s="134" t="s">
        <v>22</v>
      </c>
      <c r="AW522" s="134" t="s">
        <v>113</v>
      </c>
      <c r="AX522" s="134" t="s">
        <v>79</v>
      </c>
      <c r="AY522" s="134" t="s">
        <v>162</v>
      </c>
    </row>
    <row r="523" spans="2:51" s="6" customFormat="1" ht="15.75" customHeight="1">
      <c r="B523" s="138"/>
      <c r="E523" s="139"/>
      <c r="F523" s="219" t="s">
        <v>692</v>
      </c>
      <c r="G523" s="220"/>
      <c r="H523" s="220"/>
      <c r="I523" s="220"/>
      <c r="K523" s="140">
        <v>4.24</v>
      </c>
      <c r="R523" s="141"/>
      <c r="T523" s="142"/>
      <c r="AA523" s="143"/>
      <c r="AT523" s="139" t="s">
        <v>169</v>
      </c>
      <c r="AU523" s="139" t="s">
        <v>103</v>
      </c>
      <c r="AV523" s="139" t="s">
        <v>103</v>
      </c>
      <c r="AW523" s="139" t="s">
        <v>113</v>
      </c>
      <c r="AX523" s="139" t="s">
        <v>79</v>
      </c>
      <c r="AY523" s="139" t="s">
        <v>162</v>
      </c>
    </row>
    <row r="524" spans="2:51" s="6" customFormat="1" ht="15.75" customHeight="1">
      <c r="B524" s="138"/>
      <c r="E524" s="139"/>
      <c r="F524" s="219" t="s">
        <v>693</v>
      </c>
      <c r="G524" s="220"/>
      <c r="H524" s="220"/>
      <c r="I524" s="220"/>
      <c r="K524" s="140">
        <v>13.53</v>
      </c>
      <c r="R524" s="141"/>
      <c r="T524" s="142"/>
      <c r="AA524" s="143"/>
      <c r="AT524" s="139" t="s">
        <v>169</v>
      </c>
      <c r="AU524" s="139" t="s">
        <v>103</v>
      </c>
      <c r="AV524" s="139" t="s">
        <v>103</v>
      </c>
      <c r="AW524" s="139" t="s">
        <v>113</v>
      </c>
      <c r="AX524" s="139" t="s">
        <v>79</v>
      </c>
      <c r="AY524" s="139" t="s">
        <v>162</v>
      </c>
    </row>
    <row r="525" spans="2:51" s="6" customFormat="1" ht="15.75" customHeight="1">
      <c r="B525" s="138"/>
      <c r="E525" s="139"/>
      <c r="F525" s="219" t="s">
        <v>694</v>
      </c>
      <c r="G525" s="220"/>
      <c r="H525" s="220"/>
      <c r="I525" s="220"/>
      <c r="K525" s="140">
        <v>43.06</v>
      </c>
      <c r="R525" s="141"/>
      <c r="T525" s="142"/>
      <c r="AA525" s="143"/>
      <c r="AT525" s="139" t="s">
        <v>169</v>
      </c>
      <c r="AU525" s="139" t="s">
        <v>103</v>
      </c>
      <c r="AV525" s="139" t="s">
        <v>103</v>
      </c>
      <c r="AW525" s="139" t="s">
        <v>113</v>
      </c>
      <c r="AX525" s="139" t="s">
        <v>79</v>
      </c>
      <c r="AY525" s="139" t="s">
        <v>162</v>
      </c>
    </row>
    <row r="526" spans="2:51" s="6" customFormat="1" ht="15.75" customHeight="1">
      <c r="B526" s="138"/>
      <c r="E526" s="139"/>
      <c r="F526" s="219" t="s">
        <v>695</v>
      </c>
      <c r="G526" s="220"/>
      <c r="H526" s="220"/>
      <c r="I526" s="220"/>
      <c r="K526" s="140">
        <v>11.83</v>
      </c>
      <c r="R526" s="141"/>
      <c r="T526" s="142"/>
      <c r="AA526" s="143"/>
      <c r="AT526" s="139" t="s">
        <v>169</v>
      </c>
      <c r="AU526" s="139" t="s">
        <v>103</v>
      </c>
      <c r="AV526" s="139" t="s">
        <v>103</v>
      </c>
      <c r="AW526" s="139" t="s">
        <v>113</v>
      </c>
      <c r="AX526" s="139" t="s">
        <v>79</v>
      </c>
      <c r="AY526" s="139" t="s">
        <v>162</v>
      </c>
    </row>
    <row r="527" spans="2:51" s="6" customFormat="1" ht="15.75" customHeight="1">
      <c r="B527" s="138"/>
      <c r="E527" s="139"/>
      <c r="F527" s="219" t="s">
        <v>696</v>
      </c>
      <c r="G527" s="220"/>
      <c r="H527" s="220"/>
      <c r="I527" s="220"/>
      <c r="K527" s="140">
        <v>5.08</v>
      </c>
      <c r="R527" s="141"/>
      <c r="T527" s="142"/>
      <c r="AA527" s="143"/>
      <c r="AT527" s="139" t="s">
        <v>169</v>
      </c>
      <c r="AU527" s="139" t="s">
        <v>103</v>
      </c>
      <c r="AV527" s="139" t="s">
        <v>103</v>
      </c>
      <c r="AW527" s="139" t="s">
        <v>113</v>
      </c>
      <c r="AX527" s="139" t="s">
        <v>79</v>
      </c>
      <c r="AY527" s="139" t="s">
        <v>162</v>
      </c>
    </row>
    <row r="528" spans="2:51" s="6" customFormat="1" ht="15.75" customHeight="1">
      <c r="B528" s="138"/>
      <c r="E528" s="139"/>
      <c r="F528" s="219" t="s">
        <v>697</v>
      </c>
      <c r="G528" s="220"/>
      <c r="H528" s="220"/>
      <c r="I528" s="220"/>
      <c r="K528" s="140">
        <v>5.42</v>
      </c>
      <c r="R528" s="141"/>
      <c r="T528" s="142"/>
      <c r="AA528" s="143"/>
      <c r="AT528" s="139" t="s">
        <v>169</v>
      </c>
      <c r="AU528" s="139" t="s">
        <v>103</v>
      </c>
      <c r="AV528" s="139" t="s">
        <v>103</v>
      </c>
      <c r="AW528" s="139" t="s">
        <v>113</v>
      </c>
      <c r="AX528" s="139" t="s">
        <v>79</v>
      </c>
      <c r="AY528" s="139" t="s">
        <v>162</v>
      </c>
    </row>
    <row r="529" spans="2:51" s="6" customFormat="1" ht="15.75" customHeight="1">
      <c r="B529" s="138"/>
      <c r="E529" s="139"/>
      <c r="F529" s="219" t="s">
        <v>698</v>
      </c>
      <c r="G529" s="220"/>
      <c r="H529" s="220"/>
      <c r="I529" s="220"/>
      <c r="K529" s="140">
        <v>2.16</v>
      </c>
      <c r="R529" s="141"/>
      <c r="T529" s="142"/>
      <c r="AA529" s="143"/>
      <c r="AT529" s="139" t="s">
        <v>169</v>
      </c>
      <c r="AU529" s="139" t="s">
        <v>103</v>
      </c>
      <c r="AV529" s="139" t="s">
        <v>103</v>
      </c>
      <c r="AW529" s="139" t="s">
        <v>113</v>
      </c>
      <c r="AX529" s="139" t="s">
        <v>79</v>
      </c>
      <c r="AY529" s="139" t="s">
        <v>162</v>
      </c>
    </row>
    <row r="530" spans="2:51" s="6" customFormat="1" ht="15.75" customHeight="1">
      <c r="B530" s="138"/>
      <c r="E530" s="139"/>
      <c r="F530" s="219" t="s">
        <v>699</v>
      </c>
      <c r="G530" s="220"/>
      <c r="H530" s="220"/>
      <c r="I530" s="220"/>
      <c r="K530" s="140">
        <v>6.88</v>
      </c>
      <c r="R530" s="141"/>
      <c r="T530" s="142"/>
      <c r="AA530" s="143"/>
      <c r="AT530" s="139" t="s">
        <v>169</v>
      </c>
      <c r="AU530" s="139" t="s">
        <v>103</v>
      </c>
      <c r="AV530" s="139" t="s">
        <v>103</v>
      </c>
      <c r="AW530" s="139" t="s">
        <v>113</v>
      </c>
      <c r="AX530" s="139" t="s">
        <v>79</v>
      </c>
      <c r="AY530" s="139" t="s">
        <v>162</v>
      </c>
    </row>
    <row r="531" spans="2:51" s="6" customFormat="1" ht="15.75" customHeight="1">
      <c r="B531" s="138"/>
      <c r="E531" s="139"/>
      <c r="F531" s="219" t="s">
        <v>700</v>
      </c>
      <c r="G531" s="220"/>
      <c r="H531" s="220"/>
      <c r="I531" s="220"/>
      <c r="K531" s="140">
        <v>4.7</v>
      </c>
      <c r="R531" s="141"/>
      <c r="T531" s="142"/>
      <c r="AA531" s="143"/>
      <c r="AT531" s="139" t="s">
        <v>169</v>
      </c>
      <c r="AU531" s="139" t="s">
        <v>103</v>
      </c>
      <c r="AV531" s="139" t="s">
        <v>103</v>
      </c>
      <c r="AW531" s="139" t="s">
        <v>113</v>
      </c>
      <c r="AX531" s="139" t="s">
        <v>79</v>
      </c>
      <c r="AY531" s="139" t="s">
        <v>162</v>
      </c>
    </row>
    <row r="532" spans="2:51" s="6" customFormat="1" ht="15.75" customHeight="1">
      <c r="B532" s="154"/>
      <c r="E532" s="155"/>
      <c r="F532" s="222" t="s">
        <v>701</v>
      </c>
      <c r="G532" s="223"/>
      <c r="H532" s="223"/>
      <c r="I532" s="223"/>
      <c r="K532" s="156">
        <v>96.9</v>
      </c>
      <c r="R532" s="157"/>
      <c r="T532" s="158"/>
      <c r="AA532" s="159"/>
      <c r="AT532" s="155" t="s">
        <v>169</v>
      </c>
      <c r="AU532" s="155" t="s">
        <v>103</v>
      </c>
      <c r="AV532" s="155" t="s">
        <v>177</v>
      </c>
      <c r="AW532" s="155" t="s">
        <v>113</v>
      </c>
      <c r="AX532" s="155" t="s">
        <v>79</v>
      </c>
      <c r="AY532" s="155" t="s">
        <v>162</v>
      </c>
    </row>
    <row r="533" spans="2:51" s="6" customFormat="1" ht="15.75" customHeight="1">
      <c r="B533" s="133"/>
      <c r="E533" s="134"/>
      <c r="F533" s="217" t="s">
        <v>274</v>
      </c>
      <c r="G533" s="218"/>
      <c r="H533" s="218"/>
      <c r="I533" s="218"/>
      <c r="K533" s="134"/>
      <c r="R533" s="135"/>
      <c r="T533" s="136"/>
      <c r="AA533" s="137"/>
      <c r="AT533" s="134" t="s">
        <v>169</v>
      </c>
      <c r="AU533" s="134" t="s">
        <v>103</v>
      </c>
      <c r="AV533" s="134" t="s">
        <v>22</v>
      </c>
      <c r="AW533" s="134" t="s">
        <v>113</v>
      </c>
      <c r="AX533" s="134" t="s">
        <v>79</v>
      </c>
      <c r="AY533" s="134" t="s">
        <v>162</v>
      </c>
    </row>
    <row r="534" spans="2:51" s="6" customFormat="1" ht="15.75" customHeight="1">
      <c r="B534" s="138"/>
      <c r="E534" s="139"/>
      <c r="F534" s="219" t="s">
        <v>702</v>
      </c>
      <c r="G534" s="220"/>
      <c r="H534" s="220"/>
      <c r="I534" s="220"/>
      <c r="K534" s="140">
        <v>20.584</v>
      </c>
      <c r="R534" s="141"/>
      <c r="T534" s="142"/>
      <c r="AA534" s="143"/>
      <c r="AT534" s="139" t="s">
        <v>169</v>
      </c>
      <c r="AU534" s="139" t="s">
        <v>103</v>
      </c>
      <c r="AV534" s="139" t="s">
        <v>103</v>
      </c>
      <c r="AW534" s="139" t="s">
        <v>113</v>
      </c>
      <c r="AX534" s="139" t="s">
        <v>79</v>
      </c>
      <c r="AY534" s="139" t="s">
        <v>162</v>
      </c>
    </row>
    <row r="535" spans="2:51" s="6" customFormat="1" ht="15.75" customHeight="1">
      <c r="B535" s="138"/>
      <c r="E535" s="139"/>
      <c r="F535" s="219" t="s">
        <v>703</v>
      </c>
      <c r="G535" s="220"/>
      <c r="H535" s="220"/>
      <c r="I535" s="220"/>
      <c r="K535" s="140">
        <v>35.365</v>
      </c>
      <c r="R535" s="141"/>
      <c r="T535" s="142"/>
      <c r="AA535" s="143"/>
      <c r="AT535" s="139" t="s">
        <v>169</v>
      </c>
      <c r="AU535" s="139" t="s">
        <v>103</v>
      </c>
      <c r="AV535" s="139" t="s">
        <v>103</v>
      </c>
      <c r="AW535" s="139" t="s">
        <v>113</v>
      </c>
      <c r="AX535" s="139" t="s">
        <v>79</v>
      </c>
      <c r="AY535" s="139" t="s">
        <v>162</v>
      </c>
    </row>
    <row r="536" spans="2:51" s="6" customFormat="1" ht="39" customHeight="1">
      <c r="B536" s="138"/>
      <c r="E536" s="139"/>
      <c r="F536" s="219" t="s">
        <v>704</v>
      </c>
      <c r="G536" s="220"/>
      <c r="H536" s="220"/>
      <c r="I536" s="220"/>
      <c r="K536" s="140">
        <v>81.731</v>
      </c>
      <c r="R536" s="141"/>
      <c r="T536" s="142"/>
      <c r="AA536" s="143"/>
      <c r="AT536" s="139" t="s">
        <v>169</v>
      </c>
      <c r="AU536" s="139" t="s">
        <v>103</v>
      </c>
      <c r="AV536" s="139" t="s">
        <v>103</v>
      </c>
      <c r="AW536" s="139" t="s">
        <v>113</v>
      </c>
      <c r="AX536" s="139" t="s">
        <v>79</v>
      </c>
      <c r="AY536" s="139" t="s">
        <v>162</v>
      </c>
    </row>
    <row r="537" spans="2:51" s="6" customFormat="1" ht="15.75" customHeight="1">
      <c r="B537" s="138"/>
      <c r="E537" s="139"/>
      <c r="F537" s="219" t="s">
        <v>705</v>
      </c>
      <c r="G537" s="220"/>
      <c r="H537" s="220"/>
      <c r="I537" s="220"/>
      <c r="K537" s="140">
        <v>33.505</v>
      </c>
      <c r="R537" s="141"/>
      <c r="T537" s="142"/>
      <c r="AA537" s="143"/>
      <c r="AT537" s="139" t="s">
        <v>169</v>
      </c>
      <c r="AU537" s="139" t="s">
        <v>103</v>
      </c>
      <c r="AV537" s="139" t="s">
        <v>103</v>
      </c>
      <c r="AW537" s="139" t="s">
        <v>113</v>
      </c>
      <c r="AX537" s="139" t="s">
        <v>79</v>
      </c>
      <c r="AY537" s="139" t="s">
        <v>162</v>
      </c>
    </row>
    <row r="538" spans="2:51" s="6" customFormat="1" ht="15.75" customHeight="1">
      <c r="B538" s="138"/>
      <c r="E538" s="139"/>
      <c r="F538" s="219" t="s">
        <v>706</v>
      </c>
      <c r="G538" s="220"/>
      <c r="H538" s="220"/>
      <c r="I538" s="220"/>
      <c r="K538" s="140">
        <v>11.927</v>
      </c>
      <c r="R538" s="141"/>
      <c r="T538" s="142"/>
      <c r="AA538" s="143"/>
      <c r="AT538" s="139" t="s">
        <v>169</v>
      </c>
      <c r="AU538" s="139" t="s">
        <v>103</v>
      </c>
      <c r="AV538" s="139" t="s">
        <v>103</v>
      </c>
      <c r="AW538" s="139" t="s">
        <v>113</v>
      </c>
      <c r="AX538" s="139" t="s">
        <v>79</v>
      </c>
      <c r="AY538" s="139" t="s">
        <v>162</v>
      </c>
    </row>
    <row r="539" spans="2:51" s="6" customFormat="1" ht="15.75" customHeight="1">
      <c r="B539" s="138"/>
      <c r="E539" s="139"/>
      <c r="F539" s="219" t="s">
        <v>707</v>
      </c>
      <c r="G539" s="220"/>
      <c r="H539" s="220"/>
      <c r="I539" s="220"/>
      <c r="K539" s="140">
        <v>11.348</v>
      </c>
      <c r="R539" s="141"/>
      <c r="T539" s="142"/>
      <c r="AA539" s="143"/>
      <c r="AT539" s="139" t="s">
        <v>169</v>
      </c>
      <c r="AU539" s="139" t="s">
        <v>103</v>
      </c>
      <c r="AV539" s="139" t="s">
        <v>103</v>
      </c>
      <c r="AW539" s="139" t="s">
        <v>113</v>
      </c>
      <c r="AX539" s="139" t="s">
        <v>79</v>
      </c>
      <c r="AY539" s="139" t="s">
        <v>162</v>
      </c>
    </row>
    <row r="540" spans="2:51" s="6" customFormat="1" ht="15.75" customHeight="1">
      <c r="B540" s="138"/>
      <c r="E540" s="139"/>
      <c r="F540" s="219" t="s">
        <v>708</v>
      </c>
      <c r="G540" s="220"/>
      <c r="H540" s="220"/>
      <c r="I540" s="220"/>
      <c r="K540" s="140">
        <v>5.88</v>
      </c>
      <c r="R540" s="141"/>
      <c r="T540" s="142"/>
      <c r="AA540" s="143"/>
      <c r="AT540" s="139" t="s">
        <v>169</v>
      </c>
      <c r="AU540" s="139" t="s">
        <v>103</v>
      </c>
      <c r="AV540" s="139" t="s">
        <v>103</v>
      </c>
      <c r="AW540" s="139" t="s">
        <v>113</v>
      </c>
      <c r="AX540" s="139" t="s">
        <v>79</v>
      </c>
      <c r="AY540" s="139" t="s">
        <v>162</v>
      </c>
    </row>
    <row r="541" spans="2:51" s="6" customFormat="1" ht="39" customHeight="1">
      <c r="B541" s="138"/>
      <c r="E541" s="139"/>
      <c r="F541" s="219" t="s">
        <v>709</v>
      </c>
      <c r="G541" s="220"/>
      <c r="H541" s="220"/>
      <c r="I541" s="220"/>
      <c r="K541" s="140">
        <v>8.15</v>
      </c>
      <c r="R541" s="141"/>
      <c r="T541" s="142"/>
      <c r="AA541" s="143"/>
      <c r="AT541" s="139" t="s">
        <v>169</v>
      </c>
      <c r="AU541" s="139" t="s">
        <v>103</v>
      </c>
      <c r="AV541" s="139" t="s">
        <v>103</v>
      </c>
      <c r="AW541" s="139" t="s">
        <v>113</v>
      </c>
      <c r="AX541" s="139" t="s">
        <v>79</v>
      </c>
      <c r="AY541" s="139" t="s">
        <v>162</v>
      </c>
    </row>
    <row r="542" spans="2:51" s="6" customFormat="1" ht="15.75" customHeight="1">
      <c r="B542" s="154"/>
      <c r="E542" s="155"/>
      <c r="F542" s="222" t="s">
        <v>701</v>
      </c>
      <c r="G542" s="223"/>
      <c r="H542" s="223"/>
      <c r="I542" s="223"/>
      <c r="K542" s="156">
        <v>208.49</v>
      </c>
      <c r="R542" s="157"/>
      <c r="T542" s="158"/>
      <c r="AA542" s="159"/>
      <c r="AT542" s="155" t="s">
        <v>169</v>
      </c>
      <c r="AU542" s="155" t="s">
        <v>103</v>
      </c>
      <c r="AV542" s="155" t="s">
        <v>177</v>
      </c>
      <c r="AW542" s="155" t="s">
        <v>113</v>
      </c>
      <c r="AX542" s="155" t="s">
        <v>79</v>
      </c>
      <c r="AY542" s="155" t="s">
        <v>162</v>
      </c>
    </row>
    <row r="543" spans="2:51" s="6" customFormat="1" ht="15.75" customHeight="1">
      <c r="B543" s="144"/>
      <c r="E543" s="145"/>
      <c r="F543" s="224" t="s">
        <v>172</v>
      </c>
      <c r="G543" s="225"/>
      <c r="H543" s="225"/>
      <c r="I543" s="225"/>
      <c r="K543" s="146">
        <v>305.39</v>
      </c>
      <c r="R543" s="147"/>
      <c r="T543" s="148"/>
      <c r="AA543" s="149"/>
      <c r="AT543" s="145" t="s">
        <v>169</v>
      </c>
      <c r="AU543" s="145" t="s">
        <v>103</v>
      </c>
      <c r="AV543" s="145" t="s">
        <v>167</v>
      </c>
      <c r="AW543" s="145" t="s">
        <v>113</v>
      </c>
      <c r="AX543" s="145" t="s">
        <v>22</v>
      </c>
      <c r="AY543" s="145" t="s">
        <v>162</v>
      </c>
    </row>
    <row r="544" spans="2:64" s="6" customFormat="1" ht="39" customHeight="1">
      <c r="B544" s="22"/>
      <c r="C544" s="126" t="s">
        <v>710</v>
      </c>
      <c r="D544" s="126" t="s">
        <v>163</v>
      </c>
      <c r="E544" s="127" t="s">
        <v>711</v>
      </c>
      <c r="F544" s="215" t="s">
        <v>712</v>
      </c>
      <c r="G544" s="214"/>
      <c r="H544" s="214"/>
      <c r="I544" s="214"/>
      <c r="J544" s="128" t="s">
        <v>166</v>
      </c>
      <c r="K544" s="129">
        <v>24.926</v>
      </c>
      <c r="L544" s="216">
        <v>0</v>
      </c>
      <c r="M544" s="214"/>
      <c r="N544" s="213">
        <f>ROUND($L$544*$K$544,2)</f>
        <v>0</v>
      </c>
      <c r="O544" s="214"/>
      <c r="P544" s="214"/>
      <c r="Q544" s="214"/>
      <c r="R544" s="23"/>
      <c r="T544" s="130"/>
      <c r="U544" s="29" t="s">
        <v>44</v>
      </c>
      <c r="V544" s="131">
        <v>0.113</v>
      </c>
      <c r="W544" s="131">
        <f>$V$544*$K$544</f>
        <v>2.8166379999999998</v>
      </c>
      <c r="X544" s="131">
        <v>0.00026</v>
      </c>
      <c r="Y544" s="131">
        <f>$X$544*$K$544</f>
        <v>0.006480759999999999</v>
      </c>
      <c r="Z544" s="131">
        <v>0</v>
      </c>
      <c r="AA544" s="132">
        <f>$Z$544*$K$544</f>
        <v>0</v>
      </c>
      <c r="AR544" s="6" t="s">
        <v>239</v>
      </c>
      <c r="AT544" s="6" t="s">
        <v>163</v>
      </c>
      <c r="AU544" s="6" t="s">
        <v>103</v>
      </c>
      <c r="AY544" s="6" t="s">
        <v>162</v>
      </c>
      <c r="BE544" s="85">
        <f>IF($U$544="základní",$N$544,0)</f>
        <v>0</v>
      </c>
      <c r="BF544" s="85">
        <f>IF($U$544="snížená",$N$544,0)</f>
        <v>0</v>
      </c>
      <c r="BG544" s="85">
        <f>IF($U$544="zákl. přenesená",$N$544,0)</f>
        <v>0</v>
      </c>
      <c r="BH544" s="85">
        <f>IF($U$544="sníž. přenesená",$N$544,0)</f>
        <v>0</v>
      </c>
      <c r="BI544" s="85">
        <f>IF($U$544="nulová",$N$544,0)</f>
        <v>0</v>
      </c>
      <c r="BJ544" s="6" t="s">
        <v>22</v>
      </c>
      <c r="BK544" s="85">
        <f>ROUND($L$544*$K$544,2)</f>
        <v>0</v>
      </c>
      <c r="BL544" s="6" t="s">
        <v>239</v>
      </c>
    </row>
    <row r="545" spans="2:51" s="6" customFormat="1" ht="27" customHeight="1">
      <c r="B545" s="133"/>
      <c r="E545" s="134"/>
      <c r="F545" s="217" t="s">
        <v>713</v>
      </c>
      <c r="G545" s="218"/>
      <c r="H545" s="218"/>
      <c r="I545" s="218"/>
      <c r="K545" s="134"/>
      <c r="R545" s="135"/>
      <c r="T545" s="136"/>
      <c r="AA545" s="137"/>
      <c r="AT545" s="134" t="s">
        <v>169</v>
      </c>
      <c r="AU545" s="134" t="s">
        <v>103</v>
      </c>
      <c r="AV545" s="134" t="s">
        <v>22</v>
      </c>
      <c r="AW545" s="134" t="s">
        <v>113</v>
      </c>
      <c r="AX545" s="134" t="s">
        <v>79</v>
      </c>
      <c r="AY545" s="134" t="s">
        <v>162</v>
      </c>
    </row>
    <row r="546" spans="2:51" s="6" customFormat="1" ht="27" customHeight="1">
      <c r="B546" s="133"/>
      <c r="E546" s="134"/>
      <c r="F546" s="217" t="s">
        <v>714</v>
      </c>
      <c r="G546" s="218"/>
      <c r="H546" s="218"/>
      <c r="I546" s="218"/>
      <c r="K546" s="134"/>
      <c r="R546" s="135"/>
      <c r="T546" s="136"/>
      <c r="AA546" s="137"/>
      <c r="AT546" s="134" t="s">
        <v>169</v>
      </c>
      <c r="AU546" s="134" t="s">
        <v>103</v>
      </c>
      <c r="AV546" s="134" t="s">
        <v>22</v>
      </c>
      <c r="AW546" s="134" t="s">
        <v>113</v>
      </c>
      <c r="AX546" s="134" t="s">
        <v>79</v>
      </c>
      <c r="AY546" s="134" t="s">
        <v>162</v>
      </c>
    </row>
    <row r="547" spans="2:51" s="6" customFormat="1" ht="39" customHeight="1">
      <c r="B547" s="138"/>
      <c r="E547" s="139"/>
      <c r="F547" s="219" t="s">
        <v>674</v>
      </c>
      <c r="G547" s="220"/>
      <c r="H547" s="220"/>
      <c r="I547" s="220"/>
      <c r="K547" s="140">
        <v>24.926</v>
      </c>
      <c r="R547" s="141"/>
      <c r="T547" s="142"/>
      <c r="AA547" s="143"/>
      <c r="AT547" s="139" t="s">
        <v>169</v>
      </c>
      <c r="AU547" s="139" t="s">
        <v>103</v>
      </c>
      <c r="AV547" s="139" t="s">
        <v>103</v>
      </c>
      <c r="AW547" s="139" t="s">
        <v>113</v>
      </c>
      <c r="AX547" s="139" t="s">
        <v>22</v>
      </c>
      <c r="AY547" s="139" t="s">
        <v>162</v>
      </c>
    </row>
    <row r="548" spans="2:64" s="6" customFormat="1" ht="39" customHeight="1">
      <c r="B548" s="22"/>
      <c r="C548" s="126" t="s">
        <v>715</v>
      </c>
      <c r="D548" s="126" t="s">
        <v>163</v>
      </c>
      <c r="E548" s="127" t="s">
        <v>716</v>
      </c>
      <c r="F548" s="215" t="s">
        <v>717</v>
      </c>
      <c r="G548" s="214"/>
      <c r="H548" s="214"/>
      <c r="I548" s="214"/>
      <c r="J548" s="128" t="s">
        <v>166</v>
      </c>
      <c r="K548" s="129">
        <v>169.058</v>
      </c>
      <c r="L548" s="216">
        <v>0</v>
      </c>
      <c r="M548" s="214"/>
      <c r="N548" s="213">
        <f>ROUND($L$548*$K$548,2)</f>
        <v>0</v>
      </c>
      <c r="O548" s="214"/>
      <c r="P548" s="214"/>
      <c r="Q548" s="214"/>
      <c r="R548" s="23"/>
      <c r="T548" s="130"/>
      <c r="U548" s="29" t="s">
        <v>44</v>
      </c>
      <c r="V548" s="131">
        <v>0</v>
      </c>
      <c r="W548" s="131">
        <f>$V$548*$K$548</f>
        <v>0</v>
      </c>
      <c r="X548" s="131">
        <v>3E-05</v>
      </c>
      <c r="Y548" s="131">
        <f>$X$548*$K$548</f>
        <v>0.00507174</v>
      </c>
      <c r="Z548" s="131">
        <v>0</v>
      </c>
      <c r="AA548" s="132">
        <f>$Z$548*$K$548</f>
        <v>0</v>
      </c>
      <c r="AR548" s="6" t="s">
        <v>239</v>
      </c>
      <c r="AT548" s="6" t="s">
        <v>163</v>
      </c>
      <c r="AU548" s="6" t="s">
        <v>103</v>
      </c>
      <c r="AY548" s="6" t="s">
        <v>162</v>
      </c>
      <c r="BE548" s="85">
        <f>IF($U$548="základní",$N$548,0)</f>
        <v>0</v>
      </c>
      <c r="BF548" s="85">
        <f>IF($U$548="snížená",$N$548,0)</f>
        <v>0</v>
      </c>
      <c r="BG548" s="85">
        <f>IF($U$548="zákl. přenesená",$N$548,0)</f>
        <v>0</v>
      </c>
      <c r="BH548" s="85">
        <f>IF($U$548="sníž. přenesená",$N$548,0)</f>
        <v>0</v>
      </c>
      <c r="BI548" s="85">
        <f>IF($U$548="nulová",$N$548,0)</f>
        <v>0</v>
      </c>
      <c r="BJ548" s="6" t="s">
        <v>22</v>
      </c>
      <c r="BK548" s="85">
        <f>ROUND($L$548*$K$548,2)</f>
        <v>0</v>
      </c>
      <c r="BL548" s="6" t="s">
        <v>239</v>
      </c>
    </row>
    <row r="549" spans="2:51" s="6" customFormat="1" ht="15.75" customHeight="1">
      <c r="B549" s="133"/>
      <c r="E549" s="134"/>
      <c r="F549" s="217" t="s">
        <v>274</v>
      </c>
      <c r="G549" s="218"/>
      <c r="H549" s="218"/>
      <c r="I549" s="218"/>
      <c r="K549" s="134"/>
      <c r="R549" s="135"/>
      <c r="T549" s="136"/>
      <c r="AA549" s="137"/>
      <c r="AT549" s="134" t="s">
        <v>169</v>
      </c>
      <c r="AU549" s="134" t="s">
        <v>103</v>
      </c>
      <c r="AV549" s="134" t="s">
        <v>22</v>
      </c>
      <c r="AW549" s="134" t="s">
        <v>113</v>
      </c>
      <c r="AX549" s="134" t="s">
        <v>79</v>
      </c>
      <c r="AY549" s="134" t="s">
        <v>162</v>
      </c>
    </row>
    <row r="550" spans="2:51" s="6" customFormat="1" ht="15.75" customHeight="1">
      <c r="B550" s="138"/>
      <c r="E550" s="139"/>
      <c r="F550" s="219" t="s">
        <v>718</v>
      </c>
      <c r="G550" s="220"/>
      <c r="H550" s="220"/>
      <c r="I550" s="220"/>
      <c r="K550" s="140">
        <v>14.781</v>
      </c>
      <c r="R550" s="141"/>
      <c r="T550" s="142"/>
      <c r="AA550" s="143"/>
      <c r="AT550" s="139" t="s">
        <v>169</v>
      </c>
      <c r="AU550" s="139" t="s">
        <v>103</v>
      </c>
      <c r="AV550" s="139" t="s">
        <v>103</v>
      </c>
      <c r="AW550" s="139" t="s">
        <v>113</v>
      </c>
      <c r="AX550" s="139" t="s">
        <v>79</v>
      </c>
      <c r="AY550" s="139" t="s">
        <v>162</v>
      </c>
    </row>
    <row r="551" spans="2:51" s="6" customFormat="1" ht="15.75" customHeight="1">
      <c r="B551" s="138"/>
      <c r="E551" s="139"/>
      <c r="F551" s="219" t="s">
        <v>703</v>
      </c>
      <c r="G551" s="220"/>
      <c r="H551" s="220"/>
      <c r="I551" s="220"/>
      <c r="K551" s="140">
        <v>35.365</v>
      </c>
      <c r="R551" s="141"/>
      <c r="T551" s="142"/>
      <c r="AA551" s="143"/>
      <c r="AT551" s="139" t="s">
        <v>169</v>
      </c>
      <c r="AU551" s="139" t="s">
        <v>103</v>
      </c>
      <c r="AV551" s="139" t="s">
        <v>103</v>
      </c>
      <c r="AW551" s="139" t="s">
        <v>113</v>
      </c>
      <c r="AX551" s="139" t="s">
        <v>79</v>
      </c>
      <c r="AY551" s="139" t="s">
        <v>162</v>
      </c>
    </row>
    <row r="552" spans="2:51" s="6" customFormat="1" ht="27" customHeight="1">
      <c r="B552" s="138"/>
      <c r="E552" s="139"/>
      <c r="F552" s="219" t="s">
        <v>719</v>
      </c>
      <c r="G552" s="220"/>
      <c r="H552" s="220"/>
      <c r="I552" s="220"/>
      <c r="K552" s="140">
        <v>48.102</v>
      </c>
      <c r="R552" s="141"/>
      <c r="T552" s="142"/>
      <c r="AA552" s="143"/>
      <c r="AT552" s="139" t="s">
        <v>169</v>
      </c>
      <c r="AU552" s="139" t="s">
        <v>103</v>
      </c>
      <c r="AV552" s="139" t="s">
        <v>103</v>
      </c>
      <c r="AW552" s="139" t="s">
        <v>113</v>
      </c>
      <c r="AX552" s="139" t="s">
        <v>79</v>
      </c>
      <c r="AY552" s="139" t="s">
        <v>162</v>
      </c>
    </row>
    <row r="553" spans="2:51" s="6" customFormat="1" ht="15.75" customHeight="1">
      <c r="B553" s="138"/>
      <c r="E553" s="139"/>
      <c r="F553" s="219" t="s">
        <v>705</v>
      </c>
      <c r="G553" s="220"/>
      <c r="H553" s="220"/>
      <c r="I553" s="220"/>
      <c r="K553" s="140">
        <v>33.505</v>
      </c>
      <c r="R553" s="141"/>
      <c r="T553" s="142"/>
      <c r="AA553" s="143"/>
      <c r="AT553" s="139" t="s">
        <v>169</v>
      </c>
      <c r="AU553" s="139" t="s">
        <v>103</v>
      </c>
      <c r="AV553" s="139" t="s">
        <v>103</v>
      </c>
      <c r="AW553" s="139" t="s">
        <v>113</v>
      </c>
      <c r="AX553" s="139" t="s">
        <v>79</v>
      </c>
      <c r="AY553" s="139" t="s">
        <v>162</v>
      </c>
    </row>
    <row r="554" spans="2:51" s="6" customFormat="1" ht="15.75" customHeight="1">
      <c r="B554" s="138"/>
      <c r="E554" s="139"/>
      <c r="F554" s="219" t="s">
        <v>706</v>
      </c>
      <c r="G554" s="220"/>
      <c r="H554" s="220"/>
      <c r="I554" s="220"/>
      <c r="K554" s="140">
        <v>11.927</v>
      </c>
      <c r="R554" s="141"/>
      <c r="T554" s="142"/>
      <c r="AA554" s="143"/>
      <c r="AT554" s="139" t="s">
        <v>169</v>
      </c>
      <c r="AU554" s="139" t="s">
        <v>103</v>
      </c>
      <c r="AV554" s="139" t="s">
        <v>103</v>
      </c>
      <c r="AW554" s="139" t="s">
        <v>113</v>
      </c>
      <c r="AX554" s="139" t="s">
        <v>79</v>
      </c>
      <c r="AY554" s="139" t="s">
        <v>162</v>
      </c>
    </row>
    <row r="555" spans="2:51" s="6" customFormat="1" ht="15.75" customHeight="1">
      <c r="B555" s="138"/>
      <c r="E555" s="139"/>
      <c r="F555" s="219" t="s">
        <v>707</v>
      </c>
      <c r="G555" s="220"/>
      <c r="H555" s="220"/>
      <c r="I555" s="220"/>
      <c r="K555" s="140">
        <v>11.348</v>
      </c>
      <c r="R555" s="141"/>
      <c r="T555" s="142"/>
      <c r="AA555" s="143"/>
      <c r="AT555" s="139" t="s">
        <v>169</v>
      </c>
      <c r="AU555" s="139" t="s">
        <v>103</v>
      </c>
      <c r="AV555" s="139" t="s">
        <v>103</v>
      </c>
      <c r="AW555" s="139" t="s">
        <v>113</v>
      </c>
      <c r="AX555" s="139" t="s">
        <v>79</v>
      </c>
      <c r="AY555" s="139" t="s">
        <v>162</v>
      </c>
    </row>
    <row r="556" spans="2:51" s="6" customFormat="1" ht="15.75" customHeight="1">
      <c r="B556" s="138"/>
      <c r="E556" s="139"/>
      <c r="F556" s="219" t="s">
        <v>708</v>
      </c>
      <c r="G556" s="220"/>
      <c r="H556" s="220"/>
      <c r="I556" s="220"/>
      <c r="K556" s="140">
        <v>5.88</v>
      </c>
      <c r="R556" s="141"/>
      <c r="T556" s="142"/>
      <c r="AA556" s="143"/>
      <c r="AT556" s="139" t="s">
        <v>169</v>
      </c>
      <c r="AU556" s="139" t="s">
        <v>103</v>
      </c>
      <c r="AV556" s="139" t="s">
        <v>103</v>
      </c>
      <c r="AW556" s="139" t="s">
        <v>113</v>
      </c>
      <c r="AX556" s="139" t="s">
        <v>79</v>
      </c>
      <c r="AY556" s="139" t="s">
        <v>162</v>
      </c>
    </row>
    <row r="557" spans="2:51" s="6" customFormat="1" ht="39" customHeight="1">
      <c r="B557" s="138"/>
      <c r="E557" s="139"/>
      <c r="F557" s="219" t="s">
        <v>709</v>
      </c>
      <c r="G557" s="220"/>
      <c r="H557" s="220"/>
      <c r="I557" s="220"/>
      <c r="K557" s="140">
        <v>8.15</v>
      </c>
      <c r="R557" s="141"/>
      <c r="T557" s="142"/>
      <c r="AA557" s="143"/>
      <c r="AT557" s="139" t="s">
        <v>169</v>
      </c>
      <c r="AU557" s="139" t="s">
        <v>103</v>
      </c>
      <c r="AV557" s="139" t="s">
        <v>103</v>
      </c>
      <c r="AW557" s="139" t="s">
        <v>113</v>
      </c>
      <c r="AX557" s="139" t="s">
        <v>79</v>
      </c>
      <c r="AY557" s="139" t="s">
        <v>162</v>
      </c>
    </row>
    <row r="558" spans="2:51" s="6" customFormat="1" ht="15.75" customHeight="1">
      <c r="B558" s="154"/>
      <c r="E558" s="155"/>
      <c r="F558" s="222" t="s">
        <v>701</v>
      </c>
      <c r="G558" s="223"/>
      <c r="H558" s="223"/>
      <c r="I558" s="223"/>
      <c r="K558" s="156">
        <v>169.058</v>
      </c>
      <c r="R558" s="157"/>
      <c r="T558" s="158"/>
      <c r="AA558" s="159"/>
      <c r="AT558" s="155" t="s">
        <v>169</v>
      </c>
      <c r="AU558" s="155" t="s">
        <v>103</v>
      </c>
      <c r="AV558" s="155" t="s">
        <v>177</v>
      </c>
      <c r="AW558" s="155" t="s">
        <v>113</v>
      </c>
      <c r="AX558" s="155" t="s">
        <v>22</v>
      </c>
      <c r="AY558" s="155" t="s">
        <v>162</v>
      </c>
    </row>
    <row r="559" spans="2:63" s="116" customFormat="1" ht="30.75" customHeight="1">
      <c r="B559" s="117"/>
      <c r="D559" s="125" t="s">
        <v>137</v>
      </c>
      <c r="E559" s="125"/>
      <c r="F559" s="125"/>
      <c r="G559" s="125"/>
      <c r="H559" s="125"/>
      <c r="I559" s="125"/>
      <c r="J559" s="125"/>
      <c r="K559" s="125"/>
      <c r="L559" s="125"/>
      <c r="M559" s="125"/>
      <c r="N559" s="210">
        <f>$BK$559</f>
        <v>0</v>
      </c>
      <c r="O559" s="211"/>
      <c r="P559" s="211"/>
      <c r="Q559" s="211"/>
      <c r="R559" s="120"/>
      <c r="T559" s="121"/>
      <c r="W559" s="122">
        <f>SUM($W$560:$W$562)</f>
        <v>0</v>
      </c>
      <c r="Y559" s="122">
        <f>SUM($Y$560:$Y$562)</f>
        <v>0</v>
      </c>
      <c r="AA559" s="123">
        <f>SUM($AA$560:$AA$562)</f>
        <v>0</v>
      </c>
      <c r="AR559" s="119" t="s">
        <v>103</v>
      </c>
      <c r="AT559" s="119" t="s">
        <v>78</v>
      </c>
      <c r="AU559" s="119" t="s">
        <v>22</v>
      </c>
      <c r="AY559" s="119" t="s">
        <v>162</v>
      </c>
      <c r="BK559" s="124">
        <f>SUM($BK$560:$BK$562)</f>
        <v>0</v>
      </c>
    </row>
    <row r="560" spans="2:64" s="6" customFormat="1" ht="15.75" customHeight="1">
      <c r="B560" s="22"/>
      <c r="C560" s="126" t="s">
        <v>720</v>
      </c>
      <c r="D560" s="126" t="s">
        <v>163</v>
      </c>
      <c r="E560" s="127" t="s">
        <v>721</v>
      </c>
      <c r="F560" s="215" t="s">
        <v>722</v>
      </c>
      <c r="G560" s="214"/>
      <c r="H560" s="214"/>
      <c r="I560" s="214"/>
      <c r="J560" s="128" t="s">
        <v>320</v>
      </c>
      <c r="K560" s="129">
        <v>1</v>
      </c>
      <c r="L560" s="216">
        <v>0</v>
      </c>
      <c r="M560" s="214"/>
      <c r="N560" s="213">
        <f>ROUND($L$560*$K$560,2)</f>
        <v>0</v>
      </c>
      <c r="O560" s="214"/>
      <c r="P560" s="214"/>
      <c r="Q560" s="214"/>
      <c r="R560" s="23"/>
      <c r="T560" s="130"/>
      <c r="U560" s="29" t="s">
        <v>44</v>
      </c>
      <c r="V560" s="131">
        <v>0</v>
      </c>
      <c r="W560" s="131">
        <f>$V$560*$K$560</f>
        <v>0</v>
      </c>
      <c r="X560" s="131">
        <v>0</v>
      </c>
      <c r="Y560" s="131">
        <f>$X$560*$K$560</f>
        <v>0</v>
      </c>
      <c r="Z560" s="131">
        <v>0</v>
      </c>
      <c r="AA560" s="132">
        <f>$Z$560*$K$560</f>
        <v>0</v>
      </c>
      <c r="AR560" s="6" t="s">
        <v>167</v>
      </c>
      <c r="AT560" s="6" t="s">
        <v>163</v>
      </c>
      <c r="AU560" s="6" t="s">
        <v>103</v>
      </c>
      <c r="AY560" s="6" t="s">
        <v>162</v>
      </c>
      <c r="BE560" s="85">
        <f>IF($U$560="základní",$N$560,0)</f>
        <v>0</v>
      </c>
      <c r="BF560" s="85">
        <f>IF($U$560="snížená",$N$560,0)</f>
        <v>0</v>
      </c>
      <c r="BG560" s="85">
        <f>IF($U$560="zákl. přenesená",$N$560,0)</f>
        <v>0</v>
      </c>
      <c r="BH560" s="85">
        <f>IF($U$560="sníž. přenesená",$N$560,0)</f>
        <v>0</v>
      </c>
      <c r="BI560" s="85">
        <f>IF($U$560="nulová",$N$560,0)</f>
        <v>0</v>
      </c>
      <c r="BJ560" s="6" t="s">
        <v>22</v>
      </c>
      <c r="BK560" s="85">
        <f>ROUND($L$560*$K$560,2)</f>
        <v>0</v>
      </c>
      <c r="BL560" s="6" t="s">
        <v>167</v>
      </c>
    </row>
    <row r="561" spans="2:64" s="6" customFormat="1" ht="27" customHeight="1">
      <c r="B561" s="22"/>
      <c r="C561" s="126" t="s">
        <v>723</v>
      </c>
      <c r="D561" s="126" t="s">
        <v>163</v>
      </c>
      <c r="E561" s="127" t="s">
        <v>724</v>
      </c>
      <c r="F561" s="215" t="s">
        <v>725</v>
      </c>
      <c r="G561" s="214"/>
      <c r="H561" s="214"/>
      <c r="I561" s="214"/>
      <c r="J561" s="128" t="s">
        <v>320</v>
      </c>
      <c r="K561" s="129">
        <v>1</v>
      </c>
      <c r="L561" s="216">
        <v>0</v>
      </c>
      <c r="M561" s="214"/>
      <c r="N561" s="213">
        <f>ROUND($L$561*$K$561,2)</f>
        <v>0</v>
      </c>
      <c r="O561" s="214"/>
      <c r="P561" s="214"/>
      <c r="Q561" s="214"/>
      <c r="R561" s="23"/>
      <c r="T561" s="130"/>
      <c r="U561" s="29" t="s">
        <v>44</v>
      </c>
      <c r="V561" s="131">
        <v>0</v>
      </c>
      <c r="W561" s="131">
        <f>$V$561*$K$561</f>
        <v>0</v>
      </c>
      <c r="X561" s="131">
        <v>0</v>
      </c>
      <c r="Y561" s="131">
        <f>$X$561*$K$561</f>
        <v>0</v>
      </c>
      <c r="Z561" s="131">
        <v>0</v>
      </c>
      <c r="AA561" s="132">
        <f>$Z$561*$K$561</f>
        <v>0</v>
      </c>
      <c r="AR561" s="6" t="s">
        <v>167</v>
      </c>
      <c r="AT561" s="6" t="s">
        <v>163</v>
      </c>
      <c r="AU561" s="6" t="s">
        <v>103</v>
      </c>
      <c r="AY561" s="6" t="s">
        <v>162</v>
      </c>
      <c r="BE561" s="85">
        <f>IF($U$561="základní",$N$561,0)</f>
        <v>0</v>
      </c>
      <c r="BF561" s="85">
        <f>IF($U$561="snížená",$N$561,0)</f>
        <v>0</v>
      </c>
      <c r="BG561" s="85">
        <f>IF($U$561="zákl. přenesená",$N$561,0)</f>
        <v>0</v>
      </c>
      <c r="BH561" s="85">
        <f>IF($U$561="sníž. přenesená",$N$561,0)</f>
        <v>0</v>
      </c>
      <c r="BI561" s="85">
        <f>IF($U$561="nulová",$N$561,0)</f>
        <v>0</v>
      </c>
      <c r="BJ561" s="6" t="s">
        <v>22</v>
      </c>
      <c r="BK561" s="85">
        <f>ROUND($L$561*$K$561,2)</f>
        <v>0</v>
      </c>
      <c r="BL561" s="6" t="s">
        <v>167</v>
      </c>
    </row>
    <row r="562" spans="2:51" s="6" customFormat="1" ht="27" customHeight="1">
      <c r="B562" s="138"/>
      <c r="E562" s="139"/>
      <c r="F562" s="219" t="s">
        <v>726</v>
      </c>
      <c r="G562" s="220"/>
      <c r="H562" s="220"/>
      <c r="I562" s="220"/>
      <c r="K562" s="140">
        <v>1</v>
      </c>
      <c r="R562" s="141"/>
      <c r="T562" s="142"/>
      <c r="AA562" s="143"/>
      <c r="AT562" s="139" t="s">
        <v>169</v>
      </c>
      <c r="AU562" s="139" t="s">
        <v>103</v>
      </c>
      <c r="AV562" s="139" t="s">
        <v>103</v>
      </c>
      <c r="AW562" s="139" t="s">
        <v>113</v>
      </c>
      <c r="AX562" s="139" t="s">
        <v>22</v>
      </c>
      <c r="AY562" s="139" t="s">
        <v>162</v>
      </c>
    </row>
    <row r="563" spans="2:63" s="6" customFormat="1" ht="51" customHeight="1">
      <c r="B563" s="22"/>
      <c r="D563" s="118"/>
      <c r="N563" s="212"/>
      <c r="O563" s="178"/>
      <c r="P563" s="178"/>
      <c r="Q563" s="178"/>
      <c r="R563" s="23"/>
      <c r="T563" s="160"/>
      <c r="U563" s="41"/>
      <c r="V563" s="41"/>
      <c r="W563" s="41"/>
      <c r="X563" s="41"/>
      <c r="Y563" s="41"/>
      <c r="Z563" s="41"/>
      <c r="AA563" s="43"/>
      <c r="AT563" s="6" t="s">
        <v>78</v>
      </c>
      <c r="AU563" s="6" t="s">
        <v>79</v>
      </c>
      <c r="AY563" s="6" t="s">
        <v>727</v>
      </c>
      <c r="BK563" s="85">
        <v>0</v>
      </c>
    </row>
    <row r="564" spans="2:46" s="6" customFormat="1" ht="7.5" customHeight="1">
      <c r="B564" s="44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6"/>
      <c r="AT564" s="2"/>
    </row>
  </sheetData>
  <sheetProtection/>
  <mergeCells count="74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4:Q114"/>
    <mergeCell ref="D115:H115"/>
    <mergeCell ref="N115:Q115"/>
    <mergeCell ref="D116:H116"/>
    <mergeCell ref="N116:Q116"/>
    <mergeCell ref="D117:H117"/>
    <mergeCell ref="N117:Q117"/>
    <mergeCell ref="D118:H118"/>
    <mergeCell ref="N118:Q118"/>
    <mergeCell ref="D119:H119"/>
    <mergeCell ref="N119:Q119"/>
    <mergeCell ref="N120:Q120"/>
    <mergeCell ref="L122:Q122"/>
    <mergeCell ref="C128:Q128"/>
    <mergeCell ref="F130:P130"/>
    <mergeCell ref="F131:P131"/>
    <mergeCell ref="M133:P133"/>
    <mergeCell ref="M135:Q135"/>
    <mergeCell ref="M136:Q136"/>
    <mergeCell ref="F138:I138"/>
    <mergeCell ref="L138:M138"/>
    <mergeCell ref="N138:Q138"/>
    <mergeCell ref="F142:I142"/>
    <mergeCell ref="L142:M142"/>
    <mergeCell ref="N142:Q142"/>
    <mergeCell ref="F143:I143"/>
    <mergeCell ref="F144:I144"/>
    <mergeCell ref="F145:I14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53:I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73:I173"/>
    <mergeCell ref="F174:I174"/>
    <mergeCell ref="F175:I17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82:I182"/>
    <mergeCell ref="L182:M182"/>
    <mergeCell ref="N182:Q182"/>
    <mergeCell ref="F183:I183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89:I18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4:I194"/>
    <mergeCell ref="F195:I195"/>
    <mergeCell ref="F196:I196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209:I209"/>
    <mergeCell ref="F210:I210"/>
    <mergeCell ref="F212:I212"/>
    <mergeCell ref="L212:M212"/>
    <mergeCell ref="N212:Q212"/>
    <mergeCell ref="N211:Q211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L221:M221"/>
    <mergeCell ref="N221:Q221"/>
    <mergeCell ref="F222:I222"/>
    <mergeCell ref="F224:I224"/>
    <mergeCell ref="L224:M224"/>
    <mergeCell ref="N224:Q224"/>
    <mergeCell ref="F225:I225"/>
    <mergeCell ref="F226:I226"/>
    <mergeCell ref="F227:I227"/>
    <mergeCell ref="L227:M227"/>
    <mergeCell ref="N227:Q227"/>
    <mergeCell ref="F228:I228"/>
    <mergeCell ref="F229:I229"/>
    <mergeCell ref="L229:M229"/>
    <mergeCell ref="N229:Q229"/>
    <mergeCell ref="F230:I230"/>
    <mergeCell ref="F231:I231"/>
    <mergeCell ref="F232:I232"/>
    <mergeCell ref="F233:I233"/>
    <mergeCell ref="F234:I234"/>
    <mergeCell ref="F235:I235"/>
    <mergeCell ref="F236:I236"/>
    <mergeCell ref="F238:I238"/>
    <mergeCell ref="L238:M238"/>
    <mergeCell ref="N238:Q238"/>
    <mergeCell ref="F239:I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5:I245"/>
    <mergeCell ref="L245:M245"/>
    <mergeCell ref="N245:Q245"/>
    <mergeCell ref="F246:I246"/>
    <mergeCell ref="F247:I247"/>
    <mergeCell ref="L247:M247"/>
    <mergeCell ref="N247:Q247"/>
    <mergeCell ref="F248:I248"/>
    <mergeCell ref="F249:I249"/>
    <mergeCell ref="L249:M249"/>
    <mergeCell ref="N249:Q249"/>
    <mergeCell ref="F250:I250"/>
    <mergeCell ref="F251:I251"/>
    <mergeCell ref="L251:M251"/>
    <mergeCell ref="N251:Q251"/>
    <mergeCell ref="F252:I252"/>
    <mergeCell ref="F253:I253"/>
    <mergeCell ref="F254:I254"/>
    <mergeCell ref="L254:M254"/>
    <mergeCell ref="N254:Q254"/>
    <mergeCell ref="F255:I255"/>
    <mergeCell ref="F256:I256"/>
    <mergeCell ref="L256:M256"/>
    <mergeCell ref="N256:Q256"/>
    <mergeCell ref="F257:I257"/>
    <mergeCell ref="F258:I258"/>
    <mergeCell ref="F259:I259"/>
    <mergeCell ref="F260:I260"/>
    <mergeCell ref="F261:I261"/>
    <mergeCell ref="F262:I262"/>
    <mergeCell ref="L262:M262"/>
    <mergeCell ref="N262:Q262"/>
    <mergeCell ref="F263:I263"/>
    <mergeCell ref="F264:I264"/>
    <mergeCell ref="L264:M264"/>
    <mergeCell ref="N264:Q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L277:M277"/>
    <mergeCell ref="N277:Q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L289:M289"/>
    <mergeCell ref="N289:Q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L297:M297"/>
    <mergeCell ref="N297:Q297"/>
    <mergeCell ref="F298:I298"/>
    <mergeCell ref="F299:I299"/>
    <mergeCell ref="F300:I300"/>
    <mergeCell ref="L300:M300"/>
    <mergeCell ref="N300:Q300"/>
    <mergeCell ref="F301:I301"/>
    <mergeCell ref="F302:I302"/>
    <mergeCell ref="F303:I303"/>
    <mergeCell ref="F305:I305"/>
    <mergeCell ref="L305:M305"/>
    <mergeCell ref="N305:Q305"/>
    <mergeCell ref="F306:I306"/>
    <mergeCell ref="F308:I308"/>
    <mergeCell ref="L308:M308"/>
    <mergeCell ref="N308:Q308"/>
    <mergeCell ref="F309:I309"/>
    <mergeCell ref="L309:M309"/>
    <mergeCell ref="N309:Q309"/>
    <mergeCell ref="N307:Q307"/>
    <mergeCell ref="F310:I310"/>
    <mergeCell ref="L310:M310"/>
    <mergeCell ref="N310:Q310"/>
    <mergeCell ref="F311:I311"/>
    <mergeCell ref="F312:I312"/>
    <mergeCell ref="L312:M312"/>
    <mergeCell ref="N312:Q312"/>
    <mergeCell ref="F314:I314"/>
    <mergeCell ref="L314:M314"/>
    <mergeCell ref="N314:Q314"/>
    <mergeCell ref="F317:I317"/>
    <mergeCell ref="L317:M317"/>
    <mergeCell ref="N317:Q317"/>
    <mergeCell ref="N315:Q315"/>
    <mergeCell ref="N316:Q316"/>
    <mergeCell ref="F318:I318"/>
    <mergeCell ref="F319:I319"/>
    <mergeCell ref="F320:I320"/>
    <mergeCell ref="L320:M320"/>
    <mergeCell ref="N320:Q320"/>
    <mergeCell ref="F321:I321"/>
    <mergeCell ref="F322:I322"/>
    <mergeCell ref="L322:M322"/>
    <mergeCell ref="N322:Q322"/>
    <mergeCell ref="F323:I323"/>
    <mergeCell ref="F324:I324"/>
    <mergeCell ref="L324:M324"/>
    <mergeCell ref="N324:Q324"/>
    <mergeCell ref="F325:I325"/>
    <mergeCell ref="F326:I326"/>
    <mergeCell ref="F327:I327"/>
    <mergeCell ref="L327:M327"/>
    <mergeCell ref="N327:Q327"/>
    <mergeCell ref="F328:I328"/>
    <mergeCell ref="F329:I329"/>
    <mergeCell ref="L329:M329"/>
    <mergeCell ref="N329:Q329"/>
    <mergeCell ref="F330:I330"/>
    <mergeCell ref="F331:I331"/>
    <mergeCell ref="F332:I332"/>
    <mergeCell ref="L332:M332"/>
    <mergeCell ref="N332:Q332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9:I339"/>
    <mergeCell ref="L339:M339"/>
    <mergeCell ref="N339:Q339"/>
    <mergeCell ref="F340:I340"/>
    <mergeCell ref="F341:I341"/>
    <mergeCell ref="L341:M341"/>
    <mergeCell ref="N341:Q341"/>
    <mergeCell ref="F342:I342"/>
    <mergeCell ref="F343:I343"/>
    <mergeCell ref="L343:M343"/>
    <mergeCell ref="N343:Q343"/>
    <mergeCell ref="F344:I344"/>
    <mergeCell ref="F345:I345"/>
    <mergeCell ref="L345:M345"/>
    <mergeCell ref="N345:Q345"/>
    <mergeCell ref="F346:I346"/>
    <mergeCell ref="F347:I347"/>
    <mergeCell ref="L347:M347"/>
    <mergeCell ref="N347:Q347"/>
    <mergeCell ref="F349:I349"/>
    <mergeCell ref="L349:M349"/>
    <mergeCell ref="N349:Q349"/>
    <mergeCell ref="F350:I350"/>
    <mergeCell ref="F351:I351"/>
    <mergeCell ref="L351:M351"/>
    <mergeCell ref="N351:Q351"/>
    <mergeCell ref="F352:I352"/>
    <mergeCell ref="F353:I353"/>
    <mergeCell ref="L353:M353"/>
    <mergeCell ref="N353:Q353"/>
    <mergeCell ref="F354:I354"/>
    <mergeCell ref="F355:I355"/>
    <mergeCell ref="L355:M355"/>
    <mergeCell ref="N355:Q355"/>
    <mergeCell ref="F356:I356"/>
    <mergeCell ref="F357:I357"/>
    <mergeCell ref="L357:M357"/>
    <mergeCell ref="N357:Q357"/>
    <mergeCell ref="F358:I358"/>
    <mergeCell ref="F359:I359"/>
    <mergeCell ref="L359:M359"/>
    <mergeCell ref="N359:Q359"/>
    <mergeCell ref="F360:I360"/>
    <mergeCell ref="F361:I361"/>
    <mergeCell ref="L361:M361"/>
    <mergeCell ref="N361:Q361"/>
    <mergeCell ref="F363:I363"/>
    <mergeCell ref="L363:M363"/>
    <mergeCell ref="N363:Q363"/>
    <mergeCell ref="F364:I364"/>
    <mergeCell ref="F365:I365"/>
    <mergeCell ref="F366:I366"/>
    <mergeCell ref="F367:I367"/>
    <mergeCell ref="F368:I368"/>
    <mergeCell ref="L368:M368"/>
    <mergeCell ref="N368:Q368"/>
    <mergeCell ref="F369:I369"/>
    <mergeCell ref="F370:I370"/>
    <mergeCell ref="F371:I371"/>
    <mergeCell ref="F372:I372"/>
    <mergeCell ref="F373:I373"/>
    <mergeCell ref="L373:M373"/>
    <mergeCell ref="N373:Q373"/>
    <mergeCell ref="F375:I375"/>
    <mergeCell ref="L375:M375"/>
    <mergeCell ref="N375:Q375"/>
    <mergeCell ref="F376:I376"/>
    <mergeCell ref="F377:I377"/>
    <mergeCell ref="F378:I378"/>
    <mergeCell ref="F379:I379"/>
    <mergeCell ref="L379:M379"/>
    <mergeCell ref="N379:Q379"/>
    <mergeCell ref="F381:I381"/>
    <mergeCell ref="L381:M381"/>
    <mergeCell ref="N381:Q381"/>
    <mergeCell ref="F382:I382"/>
    <mergeCell ref="F383:I383"/>
    <mergeCell ref="L383:M383"/>
    <mergeCell ref="N383:Q383"/>
    <mergeCell ref="F384:I384"/>
    <mergeCell ref="F385:I385"/>
    <mergeCell ref="L385:M385"/>
    <mergeCell ref="N385:Q385"/>
    <mergeCell ref="F386:I386"/>
    <mergeCell ref="F387:I387"/>
    <mergeCell ref="L387:M387"/>
    <mergeCell ref="N387:Q387"/>
    <mergeCell ref="F388:I388"/>
    <mergeCell ref="L388:M388"/>
    <mergeCell ref="N388:Q388"/>
    <mergeCell ref="F389:I389"/>
    <mergeCell ref="F390:I390"/>
    <mergeCell ref="L390:M390"/>
    <mergeCell ref="N390:Q390"/>
    <mergeCell ref="F391:I391"/>
    <mergeCell ref="F392:I392"/>
    <mergeCell ref="L392:M392"/>
    <mergeCell ref="N392:Q392"/>
    <mergeCell ref="F393:I393"/>
    <mergeCell ref="F394:I394"/>
    <mergeCell ref="L394:M394"/>
    <mergeCell ref="N394:Q394"/>
    <mergeCell ref="F396:I396"/>
    <mergeCell ref="L396:M396"/>
    <mergeCell ref="N396:Q396"/>
    <mergeCell ref="F397:I397"/>
    <mergeCell ref="F398:I398"/>
    <mergeCell ref="F399:I399"/>
    <mergeCell ref="F400:I400"/>
    <mergeCell ref="F401:I401"/>
    <mergeCell ref="F402:I402"/>
    <mergeCell ref="F403:I403"/>
    <mergeCell ref="L403:M403"/>
    <mergeCell ref="N403:Q403"/>
    <mergeCell ref="F404:I404"/>
    <mergeCell ref="F405:I405"/>
    <mergeCell ref="F406:I406"/>
    <mergeCell ref="F407:I407"/>
    <mergeCell ref="F408:I408"/>
    <mergeCell ref="F409:I409"/>
    <mergeCell ref="F410:I410"/>
    <mergeCell ref="L410:M410"/>
    <mergeCell ref="N410:Q410"/>
    <mergeCell ref="F411:I411"/>
    <mergeCell ref="F412:I412"/>
    <mergeCell ref="L412:M412"/>
    <mergeCell ref="N412:Q412"/>
    <mergeCell ref="F413:I413"/>
    <mergeCell ref="F414:I414"/>
    <mergeCell ref="F415:I415"/>
    <mergeCell ref="F416:I416"/>
    <mergeCell ref="F417:I417"/>
    <mergeCell ref="F418:I418"/>
    <mergeCell ref="F419:I419"/>
    <mergeCell ref="L419:M419"/>
    <mergeCell ref="N419:Q419"/>
    <mergeCell ref="F420:I420"/>
    <mergeCell ref="F421:I421"/>
    <mergeCell ref="L421:M421"/>
    <mergeCell ref="N421:Q421"/>
    <mergeCell ref="F423:I423"/>
    <mergeCell ref="L423:M423"/>
    <mergeCell ref="N423:Q423"/>
    <mergeCell ref="F424:I424"/>
    <mergeCell ref="F425:I425"/>
    <mergeCell ref="F426:I426"/>
    <mergeCell ref="F427:I427"/>
    <mergeCell ref="F428:I428"/>
    <mergeCell ref="F429:I429"/>
    <mergeCell ref="L429:M429"/>
    <mergeCell ref="N429:Q429"/>
    <mergeCell ref="F430:I430"/>
    <mergeCell ref="F431:I431"/>
    <mergeCell ref="F432:I432"/>
    <mergeCell ref="L432:M432"/>
    <mergeCell ref="N432:Q432"/>
    <mergeCell ref="F433:I433"/>
    <mergeCell ref="F434:I434"/>
    <mergeCell ref="F435:I435"/>
    <mergeCell ref="F436:I436"/>
    <mergeCell ref="F437:I437"/>
    <mergeCell ref="L437:M437"/>
    <mergeCell ref="N437:Q437"/>
    <mergeCell ref="F438:I438"/>
    <mergeCell ref="F439:I439"/>
    <mergeCell ref="L439:M439"/>
    <mergeCell ref="N439:Q439"/>
    <mergeCell ref="F440:I440"/>
    <mergeCell ref="F441:I441"/>
    <mergeCell ref="F442:I442"/>
    <mergeCell ref="F443:I443"/>
    <mergeCell ref="F444:I444"/>
    <mergeCell ref="F445:I445"/>
    <mergeCell ref="F446:I446"/>
    <mergeCell ref="L446:M446"/>
    <mergeCell ref="N446:Q446"/>
    <mergeCell ref="F447:I447"/>
    <mergeCell ref="F448:I448"/>
    <mergeCell ref="L448:M448"/>
    <mergeCell ref="N448:Q448"/>
    <mergeCell ref="F449:I449"/>
    <mergeCell ref="F450:I450"/>
    <mergeCell ref="F451:I451"/>
    <mergeCell ref="F452:I452"/>
    <mergeCell ref="F453:I453"/>
    <mergeCell ref="F454:I454"/>
    <mergeCell ref="F455:I455"/>
    <mergeCell ref="F456:I456"/>
    <mergeCell ref="L456:M456"/>
    <mergeCell ref="N456:Q456"/>
    <mergeCell ref="F457:I457"/>
    <mergeCell ref="F458:I458"/>
    <mergeCell ref="L458:M458"/>
    <mergeCell ref="N458:Q458"/>
    <mergeCell ref="F459:I459"/>
    <mergeCell ref="F460:I460"/>
    <mergeCell ref="F461:I461"/>
    <mergeCell ref="F462:I462"/>
    <mergeCell ref="F463:I463"/>
    <mergeCell ref="F464:I464"/>
    <mergeCell ref="F465:I465"/>
    <mergeCell ref="L465:M465"/>
    <mergeCell ref="N465:Q465"/>
    <mergeCell ref="F466:I466"/>
    <mergeCell ref="F467:I467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L475:M475"/>
    <mergeCell ref="N475:Q475"/>
    <mergeCell ref="F476:I476"/>
    <mergeCell ref="F477:I477"/>
    <mergeCell ref="L477:M477"/>
    <mergeCell ref="N477:Q477"/>
    <mergeCell ref="F478:I478"/>
    <mergeCell ref="F479:I479"/>
    <mergeCell ref="F480:I480"/>
    <mergeCell ref="F481:I481"/>
    <mergeCell ref="F482:I482"/>
    <mergeCell ref="F483:I483"/>
    <mergeCell ref="F484:I484"/>
    <mergeCell ref="L484:M484"/>
    <mergeCell ref="N484:Q484"/>
    <mergeCell ref="F486:I486"/>
    <mergeCell ref="L486:M486"/>
    <mergeCell ref="N486:Q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L494:M494"/>
    <mergeCell ref="N494:Q494"/>
    <mergeCell ref="F495:I495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L503:M503"/>
    <mergeCell ref="N503:Q503"/>
    <mergeCell ref="F504:I504"/>
    <mergeCell ref="F505:I505"/>
    <mergeCell ref="F506:I506"/>
    <mergeCell ref="L506:M506"/>
    <mergeCell ref="N506:Q506"/>
    <mergeCell ref="F508:I508"/>
    <mergeCell ref="L508:M508"/>
    <mergeCell ref="N508:Q508"/>
    <mergeCell ref="F509:I509"/>
    <mergeCell ref="F510:I510"/>
    <mergeCell ref="L510:M510"/>
    <mergeCell ref="N510:Q510"/>
    <mergeCell ref="F511:I511"/>
    <mergeCell ref="F512:I512"/>
    <mergeCell ref="F513:I513"/>
    <mergeCell ref="F514:I514"/>
    <mergeCell ref="L514:M514"/>
    <mergeCell ref="N514:Q514"/>
    <mergeCell ref="F515:I515"/>
    <mergeCell ref="F516:I516"/>
    <mergeCell ref="L516:M516"/>
    <mergeCell ref="N516:Q516"/>
    <mergeCell ref="F517:I517"/>
    <mergeCell ref="L517:M517"/>
    <mergeCell ref="N517:Q517"/>
    <mergeCell ref="F518:I518"/>
    <mergeCell ref="F519:I519"/>
    <mergeCell ref="L519:M519"/>
    <mergeCell ref="N519:Q519"/>
    <mergeCell ref="F520:I520"/>
    <mergeCell ref="F521:I521"/>
    <mergeCell ref="F522:I522"/>
    <mergeCell ref="F523:I523"/>
    <mergeCell ref="F524:I524"/>
    <mergeCell ref="F525:I525"/>
    <mergeCell ref="F526:I526"/>
    <mergeCell ref="F527:I527"/>
    <mergeCell ref="F528:I528"/>
    <mergeCell ref="F529:I529"/>
    <mergeCell ref="F530:I530"/>
    <mergeCell ref="F531:I531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L544:M544"/>
    <mergeCell ref="F551:I551"/>
    <mergeCell ref="F552:I552"/>
    <mergeCell ref="F553:I553"/>
    <mergeCell ref="F554:I554"/>
    <mergeCell ref="N544:Q544"/>
    <mergeCell ref="F545:I545"/>
    <mergeCell ref="F546:I546"/>
    <mergeCell ref="F547:I547"/>
    <mergeCell ref="F548:I548"/>
    <mergeCell ref="L548:M548"/>
    <mergeCell ref="F562:I562"/>
    <mergeCell ref="N139:Q139"/>
    <mergeCell ref="N140:Q140"/>
    <mergeCell ref="N141:Q141"/>
    <mergeCell ref="N181:Q181"/>
    <mergeCell ref="N197:Q197"/>
    <mergeCell ref="F555:I555"/>
    <mergeCell ref="F556:I556"/>
    <mergeCell ref="F557:I557"/>
    <mergeCell ref="F558:I558"/>
    <mergeCell ref="N313:Q313"/>
    <mergeCell ref="N560:Q560"/>
    <mergeCell ref="F561:I561"/>
    <mergeCell ref="L561:M561"/>
    <mergeCell ref="N561:Q561"/>
    <mergeCell ref="F560:I560"/>
    <mergeCell ref="L560:M560"/>
    <mergeCell ref="F549:I549"/>
    <mergeCell ref="F550:I550"/>
    <mergeCell ref="N559:Q559"/>
    <mergeCell ref="N563:Q563"/>
    <mergeCell ref="N333:Q333"/>
    <mergeCell ref="N338:Q338"/>
    <mergeCell ref="N348:Q348"/>
    <mergeCell ref="N362:Q362"/>
    <mergeCell ref="N374:Q374"/>
    <mergeCell ref="N380:Q380"/>
    <mergeCell ref="N548:Q548"/>
    <mergeCell ref="H1:K1"/>
    <mergeCell ref="S2:AC2"/>
    <mergeCell ref="N395:Q395"/>
    <mergeCell ref="N422:Q422"/>
    <mergeCell ref="N485:Q485"/>
    <mergeCell ref="N507:Q507"/>
    <mergeCell ref="N223:Q223"/>
    <mergeCell ref="N237:Q237"/>
    <mergeCell ref="N244:Q244"/>
    <mergeCell ref="N304:Q304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4"/>
  <sheetViews>
    <sheetView showGridLines="0" zoomScalePageLayoutView="0" workbookViewId="0" topLeftCell="A1">
      <pane ySplit="1" topLeftCell="A223" activePane="bottomLeft" state="frozen"/>
      <selection pane="topLeft" activeCell="A1" sqref="A1"/>
      <selection pane="bottomLeft" activeCell="N243" sqref="N243:Q24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6"/>
      <c r="B1" s="163"/>
      <c r="C1" s="163"/>
      <c r="D1" s="164" t="s">
        <v>1</v>
      </c>
      <c r="E1" s="163"/>
      <c r="F1" s="165" t="s">
        <v>866</v>
      </c>
      <c r="G1" s="165"/>
      <c r="H1" s="209" t="s">
        <v>867</v>
      </c>
      <c r="I1" s="209"/>
      <c r="J1" s="209"/>
      <c r="K1" s="209"/>
      <c r="L1" s="165" t="s">
        <v>868</v>
      </c>
      <c r="M1" s="163"/>
      <c r="N1" s="163"/>
      <c r="O1" s="164" t="s">
        <v>102</v>
      </c>
      <c r="P1" s="163"/>
      <c r="Q1" s="163"/>
      <c r="R1" s="163"/>
      <c r="S1" s="165" t="s">
        <v>869</v>
      </c>
      <c r="T1" s="165"/>
      <c r="U1" s="166"/>
      <c r="V1" s="16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2" t="s">
        <v>4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S2" s="175" t="s">
        <v>5</v>
      </c>
      <c r="T2" s="176"/>
      <c r="U2" s="176"/>
      <c r="V2" s="176"/>
      <c r="W2" s="176"/>
      <c r="X2" s="176"/>
      <c r="Y2" s="176"/>
      <c r="Z2" s="176"/>
      <c r="AA2" s="176"/>
      <c r="AB2" s="176"/>
      <c r="AC2" s="176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103</v>
      </c>
    </row>
    <row r="4" spans="2:46" s="2" customFormat="1" ht="37.5" customHeight="1">
      <c r="B4" s="10"/>
      <c r="C4" s="193" t="s">
        <v>104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16</v>
      </c>
      <c r="F6" s="233" t="str">
        <f>'Rekapitulace stavby'!$K$6</f>
        <v>SÚIP - Školící středisko - stavební úpravy I. etapa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R6" s="11"/>
    </row>
    <row r="7" spans="2:18" s="6" customFormat="1" ht="33.75" customHeight="1">
      <c r="B7" s="22"/>
      <c r="D7" s="16" t="s">
        <v>105</v>
      </c>
      <c r="F7" s="204" t="s">
        <v>728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R7" s="23"/>
    </row>
    <row r="8" spans="2:18" s="6" customFormat="1" ht="15" customHeight="1">
      <c r="B8" s="22"/>
      <c r="D8" s="17" t="s">
        <v>19</v>
      </c>
      <c r="F8" s="15"/>
      <c r="M8" s="17" t="s">
        <v>21</v>
      </c>
      <c r="O8" s="15"/>
      <c r="R8" s="23"/>
    </row>
    <row r="9" spans="2:18" s="6" customFormat="1" ht="15" customHeight="1">
      <c r="B9" s="22"/>
      <c r="D9" s="17" t="s">
        <v>23</v>
      </c>
      <c r="F9" s="15" t="s">
        <v>107</v>
      </c>
      <c r="M9" s="17" t="s">
        <v>25</v>
      </c>
      <c r="O9" s="241" t="str">
        <f>'Rekapitulace stavby'!$AN$8</f>
        <v>11.02.2015</v>
      </c>
      <c r="P9" s="178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29</v>
      </c>
      <c r="M11" s="17" t="s">
        <v>30</v>
      </c>
      <c r="O11" s="195">
        <f>IF('Rekapitulace stavby'!$AN$10="","",'Rekapitulace stavby'!$AN$10)</f>
      </c>
      <c r="P11" s="178"/>
      <c r="R11" s="23"/>
    </row>
    <row r="12" spans="2:18" s="6" customFormat="1" ht="18.75" customHeight="1">
      <c r="B12" s="22"/>
      <c r="E12" s="15" t="str">
        <f>IF('Rekapitulace stavby'!$E$11="","",'Rekapitulace stavby'!$E$11)</f>
        <v>SÚIP, Kolářská 451/13, Opava</v>
      </c>
      <c r="M12" s="17" t="s">
        <v>32</v>
      </c>
      <c r="O12" s="195">
        <f>IF('Rekapitulace stavby'!$AN$11="","",'Rekapitulace stavby'!$AN$11)</f>
      </c>
      <c r="P12" s="178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33</v>
      </c>
      <c r="M14" s="17" t="s">
        <v>30</v>
      </c>
      <c r="O14" s="240" t="str">
        <f>IF('Rekapitulace stavby'!$AN$13="","",'Rekapitulace stavby'!$AN$13)</f>
        <v>Vyplň údaj</v>
      </c>
      <c r="P14" s="178"/>
      <c r="R14" s="23"/>
    </row>
    <row r="15" spans="2:18" s="6" customFormat="1" ht="18.75" customHeight="1">
      <c r="B15" s="22"/>
      <c r="E15" s="240" t="str">
        <f>IF('Rekapitulace stavby'!$E$14="","",'Rekapitulace stavby'!$E$14)</f>
        <v>Vyplň údaj</v>
      </c>
      <c r="F15" s="178"/>
      <c r="G15" s="178"/>
      <c r="H15" s="178"/>
      <c r="I15" s="178"/>
      <c r="J15" s="178"/>
      <c r="K15" s="178"/>
      <c r="L15" s="178"/>
      <c r="M15" s="17" t="s">
        <v>32</v>
      </c>
      <c r="O15" s="240" t="str">
        <f>IF('Rekapitulace stavby'!$AN$14="","",'Rekapitulace stavby'!$AN$14)</f>
        <v>Vyplň údaj</v>
      </c>
      <c r="P15" s="178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35</v>
      </c>
      <c r="M17" s="17" t="s">
        <v>30</v>
      </c>
      <c r="O17" s="195">
        <f>IF('Rekapitulace stavby'!$AN$16="","",'Rekapitulace stavby'!$AN$16)</f>
      </c>
      <c r="P17" s="178"/>
      <c r="R17" s="23"/>
    </row>
    <row r="18" spans="2:18" s="6" customFormat="1" ht="18.75" customHeight="1">
      <c r="B18" s="22"/>
      <c r="E18" s="15" t="str">
        <f>IF('Rekapitulace stavby'!$E$17="","",'Rekapitulace stavby'!$E$17)</f>
        <v>Ateliér EMMET, s.r.o.</v>
      </c>
      <c r="M18" s="17" t="s">
        <v>32</v>
      </c>
      <c r="O18" s="195">
        <f>IF('Rekapitulace stavby'!$AN$17="","",'Rekapitulace stavby'!$AN$17)</f>
      </c>
      <c r="P18" s="178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38</v>
      </c>
      <c r="M20" s="17" t="s">
        <v>30</v>
      </c>
      <c r="O20" s="195">
        <f>IF('Rekapitulace stavby'!$AN$19="","",'Rekapitulace stavby'!$AN$19)</f>
      </c>
      <c r="P20" s="178"/>
      <c r="R20" s="23"/>
    </row>
    <row r="21" spans="2:18" s="6" customFormat="1" ht="18.75" customHeight="1">
      <c r="B21" s="22"/>
      <c r="E21" s="15" t="str">
        <f>IF('Rekapitulace stavby'!$E$20="","",'Rekapitulace stavby'!$E$20)</f>
        <v>Ing.Urbanová (CÚ:ÚRS 2014/II)</v>
      </c>
      <c r="M21" s="17" t="s">
        <v>32</v>
      </c>
      <c r="O21" s="195">
        <f>IF('Rekapitulace stavby'!$AN$20="","",'Rekapitulace stavby'!$AN$20)</f>
      </c>
      <c r="P21" s="178"/>
      <c r="R21" s="23"/>
    </row>
    <row r="22" spans="2:18" s="6" customFormat="1" ht="7.5" customHeight="1">
      <c r="B22" s="22"/>
      <c r="R22" s="23"/>
    </row>
    <row r="23" spans="2:18" s="6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6" customFormat="1" ht="15" customHeight="1">
      <c r="B24" s="22"/>
      <c r="D24" s="93" t="s">
        <v>108</v>
      </c>
      <c r="M24" s="206">
        <f>$N$88</f>
        <v>0</v>
      </c>
      <c r="N24" s="178"/>
      <c r="O24" s="178"/>
      <c r="P24" s="178"/>
      <c r="R24" s="23"/>
    </row>
    <row r="25" spans="2:18" s="6" customFormat="1" ht="15" customHeight="1">
      <c r="B25" s="22"/>
      <c r="D25" s="21" t="s">
        <v>96</v>
      </c>
      <c r="M25" s="206">
        <f>$N$103</f>
        <v>0</v>
      </c>
      <c r="N25" s="178"/>
      <c r="O25" s="178"/>
      <c r="P25" s="178"/>
      <c r="R25" s="23"/>
    </row>
    <row r="26" spans="2:18" s="6" customFormat="1" ht="7.5" customHeight="1">
      <c r="B26" s="22"/>
      <c r="R26" s="23"/>
    </row>
    <row r="27" spans="2:18" s="6" customFormat="1" ht="26.25" customHeight="1">
      <c r="B27" s="22"/>
      <c r="D27" s="94" t="s">
        <v>42</v>
      </c>
      <c r="M27" s="239">
        <f>ROUND($M$24+$M$25,2)</f>
        <v>0</v>
      </c>
      <c r="N27" s="178"/>
      <c r="O27" s="178"/>
      <c r="P27" s="178"/>
      <c r="R27" s="23"/>
    </row>
    <row r="28" spans="2:18" s="6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6" customFormat="1" ht="15" customHeight="1">
      <c r="B29" s="22"/>
      <c r="D29" s="27" t="s">
        <v>43</v>
      </c>
      <c r="E29" s="27" t="s">
        <v>44</v>
      </c>
      <c r="F29" s="28">
        <v>0.21</v>
      </c>
      <c r="G29" s="95" t="s">
        <v>45</v>
      </c>
      <c r="H29" s="238">
        <f>(SUM($BE$103:$BE$110)+SUM($BE$128:$BE$242))</f>
        <v>0</v>
      </c>
      <c r="I29" s="178"/>
      <c r="J29" s="178"/>
      <c r="M29" s="238">
        <f>(SUM($BE$103:$BE$110)+SUM($BE$128:$BE$242))*$F$29</f>
        <v>0</v>
      </c>
      <c r="N29" s="178"/>
      <c r="O29" s="178"/>
      <c r="P29" s="178"/>
      <c r="R29" s="23"/>
    </row>
    <row r="30" spans="2:18" s="6" customFormat="1" ht="15" customHeight="1">
      <c r="B30" s="22"/>
      <c r="E30" s="27" t="s">
        <v>46</v>
      </c>
      <c r="F30" s="28">
        <v>0.15</v>
      </c>
      <c r="G30" s="95" t="s">
        <v>45</v>
      </c>
      <c r="H30" s="238">
        <f>(SUM($BF$103:$BF$110)+SUM($BF$128:$BF$242))</f>
        <v>0</v>
      </c>
      <c r="I30" s="178"/>
      <c r="J30" s="178"/>
      <c r="M30" s="238">
        <f>(SUM($BF$103:$BF$110)+SUM($BF$128:$BF$242))*$F$30</f>
        <v>0</v>
      </c>
      <c r="N30" s="178"/>
      <c r="O30" s="178"/>
      <c r="P30" s="178"/>
      <c r="R30" s="23"/>
    </row>
    <row r="31" spans="2:18" s="6" customFormat="1" ht="15" customHeight="1" hidden="1">
      <c r="B31" s="22"/>
      <c r="E31" s="27" t="s">
        <v>47</v>
      </c>
      <c r="F31" s="28">
        <v>0.21</v>
      </c>
      <c r="G31" s="95" t="s">
        <v>45</v>
      </c>
      <c r="H31" s="238">
        <f>(SUM($BG$103:$BG$110)+SUM($BG$128:$BG$242))</f>
        <v>0</v>
      </c>
      <c r="I31" s="178"/>
      <c r="J31" s="178"/>
      <c r="M31" s="238">
        <v>0</v>
      </c>
      <c r="N31" s="178"/>
      <c r="O31" s="178"/>
      <c r="P31" s="178"/>
      <c r="R31" s="23"/>
    </row>
    <row r="32" spans="2:18" s="6" customFormat="1" ht="15" customHeight="1" hidden="1">
      <c r="B32" s="22"/>
      <c r="E32" s="27" t="s">
        <v>48</v>
      </c>
      <c r="F32" s="28">
        <v>0.15</v>
      </c>
      <c r="G32" s="95" t="s">
        <v>45</v>
      </c>
      <c r="H32" s="238">
        <f>(SUM($BH$103:$BH$110)+SUM($BH$128:$BH$242))</f>
        <v>0</v>
      </c>
      <c r="I32" s="178"/>
      <c r="J32" s="178"/>
      <c r="M32" s="238">
        <v>0</v>
      </c>
      <c r="N32" s="178"/>
      <c r="O32" s="178"/>
      <c r="P32" s="178"/>
      <c r="R32" s="23"/>
    </row>
    <row r="33" spans="2:18" s="6" customFormat="1" ht="15" customHeight="1" hidden="1">
      <c r="B33" s="22"/>
      <c r="E33" s="27" t="s">
        <v>49</v>
      </c>
      <c r="F33" s="28">
        <v>0</v>
      </c>
      <c r="G33" s="95" t="s">
        <v>45</v>
      </c>
      <c r="H33" s="238">
        <f>(SUM($BI$103:$BI$110)+SUM($BI$128:$BI$242))</f>
        <v>0</v>
      </c>
      <c r="I33" s="178"/>
      <c r="J33" s="178"/>
      <c r="M33" s="238">
        <v>0</v>
      </c>
      <c r="N33" s="178"/>
      <c r="O33" s="178"/>
      <c r="P33" s="178"/>
      <c r="R33" s="23"/>
    </row>
    <row r="34" spans="2:18" s="6" customFormat="1" ht="7.5" customHeight="1">
      <c r="B34" s="22"/>
      <c r="R34" s="23"/>
    </row>
    <row r="35" spans="2:18" s="6" customFormat="1" ht="26.25" customHeight="1">
      <c r="B35" s="22"/>
      <c r="C35" s="31"/>
      <c r="D35" s="32" t="s">
        <v>50</v>
      </c>
      <c r="E35" s="33"/>
      <c r="F35" s="33"/>
      <c r="G35" s="96" t="s">
        <v>51</v>
      </c>
      <c r="H35" s="34" t="s">
        <v>52</v>
      </c>
      <c r="I35" s="33"/>
      <c r="J35" s="33"/>
      <c r="K35" s="33"/>
      <c r="L35" s="192">
        <f>ROUND(SUM($M$27:$M$33),2)</f>
        <v>0</v>
      </c>
      <c r="M35" s="188"/>
      <c r="N35" s="188"/>
      <c r="O35" s="188"/>
      <c r="P35" s="190"/>
      <c r="Q35" s="31"/>
      <c r="R35" s="23"/>
    </row>
    <row r="36" spans="2:18" s="6" customFormat="1" ht="15" customHeight="1">
      <c r="B36" s="22"/>
      <c r="R36" s="23"/>
    </row>
    <row r="37" spans="2:18" s="6" customFormat="1" ht="15" customHeight="1">
      <c r="B37" s="22"/>
      <c r="R37" s="23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53</v>
      </c>
      <c r="E50" s="36"/>
      <c r="F50" s="36"/>
      <c r="G50" s="36"/>
      <c r="H50" s="37"/>
      <c r="J50" s="35" t="s">
        <v>54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55</v>
      </c>
      <c r="E59" s="41"/>
      <c r="F59" s="41"/>
      <c r="G59" s="42" t="s">
        <v>56</v>
      </c>
      <c r="H59" s="43"/>
      <c r="J59" s="40" t="s">
        <v>55</v>
      </c>
      <c r="K59" s="41"/>
      <c r="L59" s="41"/>
      <c r="M59" s="41"/>
      <c r="N59" s="42" t="s">
        <v>56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57</v>
      </c>
      <c r="E61" s="36"/>
      <c r="F61" s="36"/>
      <c r="G61" s="36"/>
      <c r="H61" s="37"/>
      <c r="J61" s="35" t="s">
        <v>58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55</v>
      </c>
      <c r="E70" s="41"/>
      <c r="F70" s="41"/>
      <c r="G70" s="42" t="s">
        <v>56</v>
      </c>
      <c r="H70" s="43"/>
      <c r="J70" s="40" t="s">
        <v>55</v>
      </c>
      <c r="K70" s="41"/>
      <c r="L70" s="41"/>
      <c r="M70" s="41"/>
      <c r="N70" s="42" t="s">
        <v>56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93" t="s">
        <v>109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233" t="str">
        <f>$F$6</f>
        <v>SÚIP - Školící středisko - stavební úpravy I. etapa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R78" s="23"/>
    </row>
    <row r="79" spans="2:18" s="6" customFormat="1" ht="37.5" customHeight="1">
      <c r="B79" s="22"/>
      <c r="C79" s="52" t="s">
        <v>105</v>
      </c>
      <c r="F79" s="194" t="str">
        <f>$F$7</f>
        <v>SO 03 - Rekonstrukce plotu</v>
      </c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23</v>
      </c>
      <c r="F81" s="15" t="str">
        <f>$F$9</f>
        <v> </v>
      </c>
      <c r="K81" s="17" t="s">
        <v>25</v>
      </c>
      <c r="M81" s="234" t="str">
        <f>IF($O$9="","",$O$9)</f>
        <v>11.02.2015</v>
      </c>
      <c r="N81" s="178"/>
      <c r="O81" s="178"/>
      <c r="P81" s="178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29</v>
      </c>
      <c r="F83" s="15" t="str">
        <f>$E$12</f>
        <v>SÚIP, Kolářská 451/13, Opava</v>
      </c>
      <c r="K83" s="17" t="s">
        <v>35</v>
      </c>
      <c r="M83" s="195" t="str">
        <f>$E$18</f>
        <v>Ateliér EMMET, s.r.o.</v>
      </c>
      <c r="N83" s="178"/>
      <c r="O83" s="178"/>
      <c r="P83" s="178"/>
      <c r="Q83" s="178"/>
      <c r="R83" s="23"/>
    </row>
    <row r="84" spans="2:18" s="6" customFormat="1" ht="15" customHeight="1">
      <c r="B84" s="22"/>
      <c r="C84" s="17" t="s">
        <v>33</v>
      </c>
      <c r="F84" s="15" t="str">
        <f>IF($E$15="","",$E$15)</f>
        <v>Vyplň údaj</v>
      </c>
      <c r="K84" s="17" t="s">
        <v>38</v>
      </c>
      <c r="M84" s="195" t="str">
        <f>$E$21</f>
        <v>Ing.Urbanová (CÚ:ÚRS 2014/II)</v>
      </c>
      <c r="N84" s="178"/>
      <c r="O84" s="178"/>
      <c r="P84" s="178"/>
      <c r="Q84" s="178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237" t="s">
        <v>110</v>
      </c>
      <c r="D86" s="174"/>
      <c r="E86" s="174"/>
      <c r="F86" s="174"/>
      <c r="G86" s="174"/>
      <c r="H86" s="31"/>
      <c r="I86" s="31"/>
      <c r="J86" s="31"/>
      <c r="K86" s="31"/>
      <c r="L86" s="31"/>
      <c r="M86" s="31"/>
      <c r="N86" s="237" t="s">
        <v>111</v>
      </c>
      <c r="O86" s="178"/>
      <c r="P86" s="178"/>
      <c r="Q86" s="178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3" t="s">
        <v>112</v>
      </c>
      <c r="N88" s="181">
        <f>ROUND($N$128,2)</f>
        <v>0</v>
      </c>
      <c r="O88" s="178"/>
      <c r="P88" s="178"/>
      <c r="Q88" s="178"/>
      <c r="R88" s="23"/>
      <c r="AU88" s="6" t="s">
        <v>113</v>
      </c>
    </row>
    <row r="89" spans="2:18" s="68" customFormat="1" ht="25.5" customHeight="1">
      <c r="B89" s="97"/>
      <c r="D89" s="98" t="s">
        <v>114</v>
      </c>
      <c r="N89" s="236">
        <f>ROUND($N$129,2)</f>
        <v>0</v>
      </c>
      <c r="O89" s="235"/>
      <c r="P89" s="235"/>
      <c r="Q89" s="235"/>
      <c r="R89" s="99"/>
    </row>
    <row r="90" spans="2:18" s="93" customFormat="1" ht="21" customHeight="1">
      <c r="B90" s="100"/>
      <c r="D90" s="81" t="s">
        <v>115</v>
      </c>
      <c r="N90" s="180">
        <f>ROUND($N$130,2)</f>
        <v>0</v>
      </c>
      <c r="O90" s="235"/>
      <c r="P90" s="235"/>
      <c r="Q90" s="235"/>
      <c r="R90" s="101"/>
    </row>
    <row r="91" spans="2:18" s="93" customFormat="1" ht="21" customHeight="1">
      <c r="B91" s="100"/>
      <c r="D91" s="81" t="s">
        <v>729</v>
      </c>
      <c r="N91" s="180">
        <f>ROUND($N$139,2)</f>
        <v>0</v>
      </c>
      <c r="O91" s="235"/>
      <c r="P91" s="235"/>
      <c r="Q91" s="235"/>
      <c r="R91" s="101"/>
    </row>
    <row r="92" spans="2:18" s="93" customFormat="1" ht="21" customHeight="1">
      <c r="B92" s="100"/>
      <c r="D92" s="81" t="s">
        <v>730</v>
      </c>
      <c r="N92" s="180">
        <f>ROUND($N$151,2)</f>
        <v>0</v>
      </c>
      <c r="O92" s="235"/>
      <c r="P92" s="235"/>
      <c r="Q92" s="235"/>
      <c r="R92" s="101"/>
    </row>
    <row r="93" spans="2:18" s="93" customFormat="1" ht="21" customHeight="1">
      <c r="B93" s="100"/>
      <c r="D93" s="81" t="s">
        <v>731</v>
      </c>
      <c r="N93" s="180">
        <f>ROUND($N$165,2)</f>
        <v>0</v>
      </c>
      <c r="O93" s="235"/>
      <c r="P93" s="235"/>
      <c r="Q93" s="235"/>
      <c r="R93" s="101"/>
    </row>
    <row r="94" spans="2:18" s="93" customFormat="1" ht="21" customHeight="1">
      <c r="B94" s="100"/>
      <c r="D94" s="81" t="s">
        <v>117</v>
      </c>
      <c r="N94" s="180">
        <f>ROUND($N$170,2)</f>
        <v>0</v>
      </c>
      <c r="O94" s="235"/>
      <c r="P94" s="235"/>
      <c r="Q94" s="235"/>
      <c r="R94" s="101"/>
    </row>
    <row r="95" spans="2:18" s="93" customFormat="1" ht="21" customHeight="1">
      <c r="B95" s="100"/>
      <c r="D95" s="81" t="s">
        <v>118</v>
      </c>
      <c r="N95" s="180">
        <f>ROUND($N$179,2)</f>
        <v>0</v>
      </c>
      <c r="O95" s="235"/>
      <c r="P95" s="235"/>
      <c r="Q95" s="235"/>
      <c r="R95" s="101"/>
    </row>
    <row r="96" spans="2:18" s="93" customFormat="1" ht="21" customHeight="1">
      <c r="B96" s="100"/>
      <c r="D96" s="81" t="s">
        <v>121</v>
      </c>
      <c r="N96" s="180">
        <f>ROUND($N$187,2)</f>
        <v>0</v>
      </c>
      <c r="O96" s="235"/>
      <c r="P96" s="235"/>
      <c r="Q96" s="235"/>
      <c r="R96" s="101"/>
    </row>
    <row r="97" spans="2:18" s="93" customFormat="1" ht="21" customHeight="1">
      <c r="B97" s="100"/>
      <c r="D97" s="81" t="s">
        <v>123</v>
      </c>
      <c r="N97" s="180">
        <f>ROUND($N$204,2)</f>
        <v>0</v>
      </c>
      <c r="O97" s="235"/>
      <c r="P97" s="235"/>
      <c r="Q97" s="235"/>
      <c r="R97" s="101"/>
    </row>
    <row r="98" spans="2:18" s="93" customFormat="1" ht="21" customHeight="1">
      <c r="B98" s="100"/>
      <c r="D98" s="81" t="s">
        <v>124</v>
      </c>
      <c r="N98" s="180">
        <f>ROUND($N$210,2)</f>
        <v>0</v>
      </c>
      <c r="O98" s="235"/>
      <c r="P98" s="235"/>
      <c r="Q98" s="235"/>
      <c r="R98" s="101"/>
    </row>
    <row r="99" spans="2:18" s="68" customFormat="1" ht="25.5" customHeight="1">
      <c r="B99" s="97"/>
      <c r="D99" s="98" t="s">
        <v>125</v>
      </c>
      <c r="N99" s="236">
        <f>ROUND($N$212,2)</f>
        <v>0</v>
      </c>
      <c r="O99" s="235"/>
      <c r="P99" s="235"/>
      <c r="Q99" s="235"/>
      <c r="R99" s="99"/>
    </row>
    <row r="100" spans="2:18" s="93" customFormat="1" ht="21" customHeight="1">
      <c r="B100" s="100"/>
      <c r="D100" s="81" t="s">
        <v>126</v>
      </c>
      <c r="N100" s="180">
        <f>ROUND($N$213,2)</f>
        <v>0</v>
      </c>
      <c r="O100" s="235"/>
      <c r="P100" s="235"/>
      <c r="Q100" s="235"/>
      <c r="R100" s="101"/>
    </row>
    <row r="101" spans="2:18" s="93" customFormat="1" ht="21" customHeight="1">
      <c r="B101" s="100"/>
      <c r="D101" s="81" t="s">
        <v>732</v>
      </c>
      <c r="N101" s="180">
        <f>ROUND($N$229,2)</f>
        <v>0</v>
      </c>
      <c r="O101" s="235"/>
      <c r="P101" s="235"/>
      <c r="Q101" s="235"/>
      <c r="R101" s="101"/>
    </row>
    <row r="102" spans="2:18" s="6" customFormat="1" ht="22.5" customHeight="1">
      <c r="B102" s="22"/>
      <c r="R102" s="23"/>
    </row>
    <row r="103" spans="2:21" s="6" customFormat="1" ht="30" customHeight="1">
      <c r="B103" s="22"/>
      <c r="C103" s="63" t="s">
        <v>138</v>
      </c>
      <c r="N103" s="181">
        <f>ROUND($N$104+$N$105+$N$106+$N$107+$N$108+$N$109,2)</f>
        <v>0</v>
      </c>
      <c r="O103" s="178"/>
      <c r="P103" s="178"/>
      <c r="Q103" s="178"/>
      <c r="R103" s="23"/>
      <c r="T103" s="102"/>
      <c r="U103" s="103" t="s">
        <v>43</v>
      </c>
    </row>
    <row r="104" spans="2:62" s="6" customFormat="1" ht="18.75" customHeight="1">
      <c r="B104" s="22"/>
      <c r="D104" s="177" t="s">
        <v>139</v>
      </c>
      <c r="E104" s="178"/>
      <c r="F104" s="178"/>
      <c r="G104" s="178"/>
      <c r="H104" s="178"/>
      <c r="N104" s="179">
        <f>ROUND($N$88*$T$104,2)</f>
        <v>0</v>
      </c>
      <c r="O104" s="178"/>
      <c r="P104" s="178"/>
      <c r="Q104" s="178"/>
      <c r="R104" s="23"/>
      <c r="T104" s="104"/>
      <c r="U104" s="105" t="s">
        <v>44</v>
      </c>
      <c r="AY104" s="6" t="s">
        <v>140</v>
      </c>
      <c r="BE104" s="85">
        <f>IF($U$104="základní",$N$104,0)</f>
        <v>0</v>
      </c>
      <c r="BF104" s="85">
        <f>IF($U$104="snížená",$N$104,0)</f>
        <v>0</v>
      </c>
      <c r="BG104" s="85">
        <f>IF($U$104="zákl. přenesená",$N$104,0)</f>
        <v>0</v>
      </c>
      <c r="BH104" s="85">
        <f>IF($U$104="sníž. přenesená",$N$104,0)</f>
        <v>0</v>
      </c>
      <c r="BI104" s="85">
        <f>IF($U$104="nulová",$N$104,0)</f>
        <v>0</v>
      </c>
      <c r="BJ104" s="6" t="s">
        <v>22</v>
      </c>
    </row>
    <row r="105" spans="2:62" s="6" customFormat="1" ht="18.75" customHeight="1">
      <c r="B105" s="22"/>
      <c r="D105" s="177" t="s">
        <v>141</v>
      </c>
      <c r="E105" s="178"/>
      <c r="F105" s="178"/>
      <c r="G105" s="178"/>
      <c r="H105" s="178"/>
      <c r="N105" s="179">
        <f>ROUND($N$88*$T$105,2)</f>
        <v>0</v>
      </c>
      <c r="O105" s="178"/>
      <c r="P105" s="178"/>
      <c r="Q105" s="178"/>
      <c r="R105" s="23"/>
      <c r="T105" s="104"/>
      <c r="U105" s="105" t="s">
        <v>44</v>
      </c>
      <c r="AY105" s="6" t="s">
        <v>140</v>
      </c>
      <c r="BE105" s="85">
        <f>IF($U$105="základní",$N$105,0)</f>
        <v>0</v>
      </c>
      <c r="BF105" s="85">
        <f>IF($U$105="snížená",$N$105,0)</f>
        <v>0</v>
      </c>
      <c r="BG105" s="85">
        <f>IF($U$105="zákl. přenesená",$N$105,0)</f>
        <v>0</v>
      </c>
      <c r="BH105" s="85">
        <f>IF($U$105="sníž. přenesená",$N$105,0)</f>
        <v>0</v>
      </c>
      <c r="BI105" s="85">
        <f>IF($U$105="nulová",$N$105,0)</f>
        <v>0</v>
      </c>
      <c r="BJ105" s="6" t="s">
        <v>22</v>
      </c>
    </row>
    <row r="106" spans="2:62" s="6" customFormat="1" ht="18.75" customHeight="1">
      <c r="B106" s="22"/>
      <c r="D106" s="177" t="s">
        <v>142</v>
      </c>
      <c r="E106" s="178"/>
      <c r="F106" s="178"/>
      <c r="G106" s="178"/>
      <c r="H106" s="178"/>
      <c r="N106" s="179">
        <f>ROUND($N$88*$T$106,2)</f>
        <v>0</v>
      </c>
      <c r="O106" s="178"/>
      <c r="P106" s="178"/>
      <c r="Q106" s="178"/>
      <c r="R106" s="23"/>
      <c r="T106" s="104"/>
      <c r="U106" s="105" t="s">
        <v>44</v>
      </c>
      <c r="AY106" s="6" t="s">
        <v>140</v>
      </c>
      <c r="BE106" s="85">
        <f>IF($U$106="základní",$N$106,0)</f>
        <v>0</v>
      </c>
      <c r="BF106" s="85">
        <f>IF($U$106="snížená",$N$106,0)</f>
        <v>0</v>
      </c>
      <c r="BG106" s="85">
        <f>IF($U$106="zákl. přenesená",$N$106,0)</f>
        <v>0</v>
      </c>
      <c r="BH106" s="85">
        <f>IF($U$106="sníž. přenesená",$N$106,0)</f>
        <v>0</v>
      </c>
      <c r="BI106" s="85">
        <f>IF($U$106="nulová",$N$106,0)</f>
        <v>0</v>
      </c>
      <c r="BJ106" s="6" t="s">
        <v>22</v>
      </c>
    </row>
    <row r="107" spans="2:62" s="6" customFormat="1" ht="18.75" customHeight="1">
      <c r="B107" s="22"/>
      <c r="D107" s="177" t="s">
        <v>143</v>
      </c>
      <c r="E107" s="178"/>
      <c r="F107" s="178"/>
      <c r="G107" s="178"/>
      <c r="H107" s="178"/>
      <c r="N107" s="179">
        <f>ROUND($N$88*$T$107,2)</f>
        <v>0</v>
      </c>
      <c r="O107" s="178"/>
      <c r="P107" s="178"/>
      <c r="Q107" s="178"/>
      <c r="R107" s="23"/>
      <c r="T107" s="104"/>
      <c r="U107" s="105" t="s">
        <v>44</v>
      </c>
      <c r="AY107" s="6" t="s">
        <v>140</v>
      </c>
      <c r="BE107" s="85">
        <f>IF($U$107="základní",$N$107,0)</f>
        <v>0</v>
      </c>
      <c r="BF107" s="85">
        <f>IF($U$107="snížená",$N$107,0)</f>
        <v>0</v>
      </c>
      <c r="BG107" s="85">
        <f>IF($U$107="zákl. přenesená",$N$107,0)</f>
        <v>0</v>
      </c>
      <c r="BH107" s="85">
        <f>IF($U$107="sníž. přenesená",$N$107,0)</f>
        <v>0</v>
      </c>
      <c r="BI107" s="85">
        <f>IF($U$107="nulová",$N$107,0)</f>
        <v>0</v>
      </c>
      <c r="BJ107" s="6" t="s">
        <v>22</v>
      </c>
    </row>
    <row r="108" spans="2:62" s="6" customFormat="1" ht="18.75" customHeight="1">
      <c r="B108" s="22"/>
      <c r="D108" s="177" t="s">
        <v>144</v>
      </c>
      <c r="E108" s="178"/>
      <c r="F108" s="178"/>
      <c r="G108" s="178"/>
      <c r="H108" s="178"/>
      <c r="N108" s="179">
        <f>ROUND($N$88*$T$108,2)</f>
        <v>0</v>
      </c>
      <c r="O108" s="178"/>
      <c r="P108" s="178"/>
      <c r="Q108" s="178"/>
      <c r="R108" s="23"/>
      <c r="T108" s="104"/>
      <c r="U108" s="105" t="s">
        <v>44</v>
      </c>
      <c r="AY108" s="6" t="s">
        <v>140</v>
      </c>
      <c r="BE108" s="85">
        <f>IF($U$108="základní",$N$108,0)</f>
        <v>0</v>
      </c>
      <c r="BF108" s="85">
        <f>IF($U$108="snížená",$N$108,0)</f>
        <v>0</v>
      </c>
      <c r="BG108" s="85">
        <f>IF($U$108="zákl. přenesená",$N$108,0)</f>
        <v>0</v>
      </c>
      <c r="BH108" s="85">
        <f>IF($U$108="sníž. přenesená",$N$108,0)</f>
        <v>0</v>
      </c>
      <c r="BI108" s="85">
        <f>IF($U$108="nulová",$N$108,0)</f>
        <v>0</v>
      </c>
      <c r="BJ108" s="6" t="s">
        <v>22</v>
      </c>
    </row>
    <row r="109" spans="2:62" s="6" customFormat="1" ht="18.75" customHeight="1">
      <c r="B109" s="22"/>
      <c r="D109" s="81" t="s">
        <v>145</v>
      </c>
      <c r="N109" s="179">
        <f>ROUND($N$88*$T$109,2)</f>
        <v>0</v>
      </c>
      <c r="O109" s="178"/>
      <c r="P109" s="178"/>
      <c r="Q109" s="178"/>
      <c r="R109" s="23"/>
      <c r="T109" s="106"/>
      <c r="U109" s="107" t="s">
        <v>44</v>
      </c>
      <c r="AY109" s="6" t="s">
        <v>146</v>
      </c>
      <c r="BE109" s="85">
        <f>IF($U$109="základní",$N$109,0)</f>
        <v>0</v>
      </c>
      <c r="BF109" s="85">
        <f>IF($U$109="snížená",$N$109,0)</f>
        <v>0</v>
      </c>
      <c r="BG109" s="85">
        <f>IF($U$109="zákl. přenesená",$N$109,0)</f>
        <v>0</v>
      </c>
      <c r="BH109" s="85">
        <f>IF($U$109="sníž. přenesená",$N$109,0)</f>
        <v>0</v>
      </c>
      <c r="BI109" s="85">
        <f>IF($U$109="nulová",$N$109,0)</f>
        <v>0</v>
      </c>
      <c r="BJ109" s="6" t="s">
        <v>22</v>
      </c>
    </row>
    <row r="110" spans="2:18" s="6" customFormat="1" ht="14.25" customHeight="1">
      <c r="B110" s="22"/>
      <c r="R110" s="23"/>
    </row>
    <row r="111" spans="2:18" s="6" customFormat="1" ht="30" customHeight="1">
      <c r="B111" s="22"/>
      <c r="C111" s="92" t="s">
        <v>101</v>
      </c>
      <c r="D111" s="31"/>
      <c r="E111" s="31"/>
      <c r="F111" s="31"/>
      <c r="G111" s="31"/>
      <c r="H111" s="31"/>
      <c r="I111" s="31"/>
      <c r="J111" s="31"/>
      <c r="K111" s="31"/>
      <c r="L111" s="173">
        <f>ROUND(SUM($N$88+$N$103),2)</f>
        <v>0</v>
      </c>
      <c r="M111" s="174"/>
      <c r="N111" s="174"/>
      <c r="O111" s="174"/>
      <c r="P111" s="174"/>
      <c r="Q111" s="174"/>
      <c r="R111" s="23"/>
    </row>
    <row r="112" spans="2:18" s="6" customFormat="1" ht="7.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6" spans="2:18" s="6" customFormat="1" ht="7.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6" customFormat="1" ht="37.5" customHeight="1">
      <c r="B117" s="22"/>
      <c r="C117" s="193" t="s">
        <v>147</v>
      </c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23"/>
    </row>
    <row r="118" spans="2:18" s="6" customFormat="1" ht="7.5" customHeight="1">
      <c r="B118" s="22"/>
      <c r="R118" s="23"/>
    </row>
    <row r="119" spans="2:18" s="6" customFormat="1" ht="30.75" customHeight="1">
      <c r="B119" s="22"/>
      <c r="C119" s="17" t="s">
        <v>16</v>
      </c>
      <c r="F119" s="233" t="str">
        <f>$F$6</f>
        <v>SÚIP - Školící středisko - stavební úpravy I. etapa</v>
      </c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R119" s="23"/>
    </row>
    <row r="120" spans="2:18" s="6" customFormat="1" ht="37.5" customHeight="1">
      <c r="B120" s="22"/>
      <c r="C120" s="52" t="s">
        <v>105</v>
      </c>
      <c r="F120" s="194" t="str">
        <f>$F$7</f>
        <v>SO 03 - Rekonstrukce plotu</v>
      </c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R120" s="23"/>
    </row>
    <row r="121" spans="2:18" s="6" customFormat="1" ht="7.5" customHeight="1">
      <c r="B121" s="22"/>
      <c r="R121" s="23"/>
    </row>
    <row r="122" spans="2:18" s="6" customFormat="1" ht="18.75" customHeight="1">
      <c r="B122" s="22"/>
      <c r="C122" s="17" t="s">
        <v>23</v>
      </c>
      <c r="F122" s="15" t="str">
        <f>$F$9</f>
        <v> </v>
      </c>
      <c r="K122" s="17" t="s">
        <v>25</v>
      </c>
      <c r="M122" s="234" t="str">
        <f>IF($O$9="","",$O$9)</f>
        <v>11.02.2015</v>
      </c>
      <c r="N122" s="178"/>
      <c r="O122" s="178"/>
      <c r="P122" s="178"/>
      <c r="R122" s="23"/>
    </row>
    <row r="123" spans="2:18" s="6" customFormat="1" ht="7.5" customHeight="1">
      <c r="B123" s="22"/>
      <c r="R123" s="23"/>
    </row>
    <row r="124" spans="2:18" s="6" customFormat="1" ht="15.75" customHeight="1">
      <c r="B124" s="22"/>
      <c r="C124" s="17" t="s">
        <v>29</v>
      </c>
      <c r="F124" s="15" t="str">
        <f>$E$12</f>
        <v>SÚIP, Kolářská 451/13, Opava</v>
      </c>
      <c r="K124" s="17" t="s">
        <v>35</v>
      </c>
      <c r="M124" s="195" t="str">
        <f>$E$18</f>
        <v>Ateliér EMMET, s.r.o.</v>
      </c>
      <c r="N124" s="178"/>
      <c r="O124" s="178"/>
      <c r="P124" s="178"/>
      <c r="Q124" s="178"/>
      <c r="R124" s="23"/>
    </row>
    <row r="125" spans="2:18" s="6" customFormat="1" ht="15" customHeight="1">
      <c r="B125" s="22"/>
      <c r="C125" s="17" t="s">
        <v>33</v>
      </c>
      <c r="F125" s="15" t="str">
        <f>IF($E$15="","",$E$15)</f>
        <v>Vyplň údaj</v>
      </c>
      <c r="K125" s="17" t="s">
        <v>38</v>
      </c>
      <c r="M125" s="195" t="str">
        <f>$E$21</f>
        <v>Ing.Urbanová (CÚ:ÚRS 2014/II)</v>
      </c>
      <c r="N125" s="178"/>
      <c r="O125" s="178"/>
      <c r="P125" s="178"/>
      <c r="Q125" s="178"/>
      <c r="R125" s="23"/>
    </row>
    <row r="126" spans="2:18" s="6" customFormat="1" ht="11.25" customHeight="1">
      <c r="B126" s="22"/>
      <c r="R126" s="23"/>
    </row>
    <row r="127" spans="2:27" s="108" customFormat="1" ht="30" customHeight="1">
      <c r="B127" s="109"/>
      <c r="C127" s="110" t="s">
        <v>148</v>
      </c>
      <c r="D127" s="111" t="s">
        <v>149</v>
      </c>
      <c r="E127" s="111" t="s">
        <v>61</v>
      </c>
      <c r="F127" s="230" t="s">
        <v>150</v>
      </c>
      <c r="G127" s="231"/>
      <c r="H127" s="231"/>
      <c r="I127" s="231"/>
      <c r="J127" s="111" t="s">
        <v>151</v>
      </c>
      <c r="K127" s="111" t="s">
        <v>152</v>
      </c>
      <c r="L127" s="230" t="s">
        <v>153</v>
      </c>
      <c r="M127" s="231"/>
      <c r="N127" s="230" t="s">
        <v>154</v>
      </c>
      <c r="O127" s="231"/>
      <c r="P127" s="231"/>
      <c r="Q127" s="232"/>
      <c r="R127" s="112"/>
      <c r="T127" s="58" t="s">
        <v>155</v>
      </c>
      <c r="U127" s="59" t="s">
        <v>43</v>
      </c>
      <c r="V127" s="59" t="s">
        <v>156</v>
      </c>
      <c r="W127" s="59" t="s">
        <v>157</v>
      </c>
      <c r="X127" s="59" t="s">
        <v>158</v>
      </c>
      <c r="Y127" s="59" t="s">
        <v>159</v>
      </c>
      <c r="Z127" s="59" t="s">
        <v>160</v>
      </c>
      <c r="AA127" s="60" t="s">
        <v>161</v>
      </c>
    </row>
    <row r="128" spans="2:63" s="6" customFormat="1" ht="30" customHeight="1">
      <c r="B128" s="22"/>
      <c r="C128" s="63" t="s">
        <v>108</v>
      </c>
      <c r="N128" s="221">
        <f>$BK$128</f>
        <v>0</v>
      </c>
      <c r="O128" s="178"/>
      <c r="P128" s="178"/>
      <c r="Q128" s="178"/>
      <c r="R128" s="23"/>
      <c r="T128" s="62"/>
      <c r="U128" s="36"/>
      <c r="V128" s="36"/>
      <c r="W128" s="113">
        <f>$W$129+$W$212+$W$243</f>
        <v>198.938287</v>
      </c>
      <c r="X128" s="36"/>
      <c r="Y128" s="113">
        <f>$Y$129+$Y$212+$Y$243</f>
        <v>23.13335746</v>
      </c>
      <c r="Z128" s="36"/>
      <c r="AA128" s="114">
        <f>$AA$129+$AA$212+$AA$243</f>
        <v>17.07366</v>
      </c>
      <c r="AT128" s="6" t="s">
        <v>78</v>
      </c>
      <c r="AU128" s="6" t="s">
        <v>113</v>
      </c>
      <c r="BK128" s="115">
        <f>$BK$129+$BK$212+$BK$243</f>
        <v>0</v>
      </c>
    </row>
    <row r="129" spans="2:63" s="116" customFormat="1" ht="37.5" customHeight="1">
      <c r="B129" s="117"/>
      <c r="D129" s="118" t="s">
        <v>114</v>
      </c>
      <c r="E129" s="118"/>
      <c r="F129" s="118"/>
      <c r="G129" s="118"/>
      <c r="H129" s="118"/>
      <c r="I129" s="118"/>
      <c r="J129" s="118"/>
      <c r="K129" s="118"/>
      <c r="L129" s="118"/>
      <c r="M129" s="118"/>
      <c r="N129" s="212">
        <f>$BK$129</f>
        <v>0</v>
      </c>
      <c r="O129" s="211"/>
      <c r="P129" s="211"/>
      <c r="Q129" s="211"/>
      <c r="R129" s="120"/>
      <c r="T129" s="121"/>
      <c r="W129" s="122">
        <f>$W$130+$W$139+$W$151+$W$165+$W$170+$W$179+$W$187+$W$204+$W$210</f>
        <v>167.802008</v>
      </c>
      <c r="Y129" s="122">
        <f>$Y$130+$Y$139+$Y$151+$Y$165+$Y$170+$Y$179+$Y$187+$Y$204+$Y$210</f>
        <v>22.77603126</v>
      </c>
      <c r="AA129" s="123">
        <f>$AA$130+$AA$139+$AA$151+$AA$165+$AA$170+$AA$179+$AA$187+$AA$204+$AA$210</f>
        <v>17.02166</v>
      </c>
      <c r="AR129" s="119" t="s">
        <v>22</v>
      </c>
      <c r="AT129" s="119" t="s">
        <v>78</v>
      </c>
      <c r="AU129" s="119" t="s">
        <v>79</v>
      </c>
      <c r="AY129" s="119" t="s">
        <v>162</v>
      </c>
      <c r="BK129" s="124">
        <f>$BK$130+$BK$139+$BK$151+$BK$165+$BK$170+$BK$179+$BK$187+$BK$204+$BK$210</f>
        <v>0</v>
      </c>
    </row>
    <row r="130" spans="2:63" s="116" customFormat="1" ht="21" customHeight="1">
      <c r="B130" s="117"/>
      <c r="D130" s="125" t="s">
        <v>115</v>
      </c>
      <c r="E130" s="125"/>
      <c r="F130" s="125"/>
      <c r="G130" s="125"/>
      <c r="H130" s="125"/>
      <c r="I130" s="125"/>
      <c r="J130" s="125"/>
      <c r="K130" s="125"/>
      <c r="L130" s="125"/>
      <c r="M130" s="125"/>
      <c r="N130" s="210">
        <f>$BK$130</f>
        <v>0</v>
      </c>
      <c r="O130" s="211"/>
      <c r="P130" s="211"/>
      <c r="Q130" s="211"/>
      <c r="R130" s="120"/>
      <c r="T130" s="121"/>
      <c r="W130" s="122">
        <f>SUM($W$131:$W$138)</f>
        <v>3.6499399999999995</v>
      </c>
      <c r="Y130" s="122">
        <f>SUM($Y$131:$Y$138)</f>
        <v>0</v>
      </c>
      <c r="AA130" s="123">
        <f>SUM($AA$131:$AA$138)</f>
        <v>2.1715</v>
      </c>
      <c r="AR130" s="119" t="s">
        <v>22</v>
      </c>
      <c r="AT130" s="119" t="s">
        <v>78</v>
      </c>
      <c r="AU130" s="119" t="s">
        <v>22</v>
      </c>
      <c r="AY130" s="119" t="s">
        <v>162</v>
      </c>
      <c r="BK130" s="124">
        <f>SUM($BK$131:$BK$138)</f>
        <v>0</v>
      </c>
    </row>
    <row r="131" spans="2:64" s="6" customFormat="1" ht="27" customHeight="1">
      <c r="B131" s="22"/>
      <c r="C131" s="126" t="s">
        <v>22</v>
      </c>
      <c r="D131" s="126" t="s">
        <v>163</v>
      </c>
      <c r="E131" s="127" t="s">
        <v>733</v>
      </c>
      <c r="F131" s="215" t="s">
        <v>734</v>
      </c>
      <c r="G131" s="214"/>
      <c r="H131" s="214"/>
      <c r="I131" s="214"/>
      <c r="J131" s="128" t="s">
        <v>166</v>
      </c>
      <c r="K131" s="129">
        <v>7.7</v>
      </c>
      <c r="L131" s="216">
        <v>0</v>
      </c>
      <c r="M131" s="214"/>
      <c r="N131" s="213">
        <f>ROUND($L$131*$K$131,2)</f>
        <v>0</v>
      </c>
      <c r="O131" s="214"/>
      <c r="P131" s="214"/>
      <c r="Q131" s="214"/>
      <c r="R131" s="23"/>
      <c r="T131" s="130"/>
      <c r="U131" s="29" t="s">
        <v>44</v>
      </c>
      <c r="V131" s="131">
        <v>0.16</v>
      </c>
      <c r="W131" s="131">
        <f>$V$131*$K$131</f>
        <v>1.232</v>
      </c>
      <c r="X131" s="131">
        <v>0</v>
      </c>
      <c r="Y131" s="131">
        <f>$X$131*$K$131</f>
        <v>0</v>
      </c>
      <c r="Z131" s="131">
        <v>0.255</v>
      </c>
      <c r="AA131" s="132">
        <f>$Z$131*$K$131</f>
        <v>1.9635</v>
      </c>
      <c r="AR131" s="6" t="s">
        <v>167</v>
      </c>
      <c r="AT131" s="6" t="s">
        <v>163</v>
      </c>
      <c r="AU131" s="6" t="s">
        <v>103</v>
      </c>
      <c r="AY131" s="6" t="s">
        <v>162</v>
      </c>
      <c r="BE131" s="85">
        <f>IF($U$131="základní",$N$131,0)</f>
        <v>0</v>
      </c>
      <c r="BF131" s="85">
        <f>IF($U$131="snížená",$N$131,0)</f>
        <v>0</v>
      </c>
      <c r="BG131" s="85">
        <f>IF($U$131="zákl. přenesená",$N$131,0)</f>
        <v>0</v>
      </c>
      <c r="BH131" s="85">
        <f>IF($U$131="sníž. přenesená",$N$131,0)</f>
        <v>0</v>
      </c>
      <c r="BI131" s="85">
        <f>IF($U$131="nulová",$N$131,0)</f>
        <v>0</v>
      </c>
      <c r="BJ131" s="6" t="s">
        <v>22</v>
      </c>
      <c r="BK131" s="85">
        <f>ROUND($L$131*$K$131,2)</f>
        <v>0</v>
      </c>
      <c r="BL131" s="6" t="s">
        <v>167</v>
      </c>
    </row>
    <row r="132" spans="2:51" s="6" customFormat="1" ht="27" customHeight="1">
      <c r="B132" s="138"/>
      <c r="E132" s="139"/>
      <c r="F132" s="219" t="s">
        <v>735</v>
      </c>
      <c r="G132" s="220"/>
      <c r="H132" s="220"/>
      <c r="I132" s="220"/>
      <c r="K132" s="140">
        <v>7.7</v>
      </c>
      <c r="R132" s="141"/>
      <c r="T132" s="142"/>
      <c r="AA132" s="143"/>
      <c r="AT132" s="139" t="s">
        <v>169</v>
      </c>
      <c r="AU132" s="139" t="s">
        <v>103</v>
      </c>
      <c r="AV132" s="139" t="s">
        <v>103</v>
      </c>
      <c r="AW132" s="139" t="s">
        <v>113</v>
      </c>
      <c r="AX132" s="139" t="s">
        <v>22</v>
      </c>
      <c r="AY132" s="139" t="s">
        <v>162</v>
      </c>
    </row>
    <row r="133" spans="2:64" s="6" customFormat="1" ht="27" customHeight="1">
      <c r="B133" s="22"/>
      <c r="C133" s="126" t="s">
        <v>103</v>
      </c>
      <c r="D133" s="126" t="s">
        <v>163</v>
      </c>
      <c r="E133" s="127" t="s">
        <v>164</v>
      </c>
      <c r="F133" s="215" t="s">
        <v>736</v>
      </c>
      <c r="G133" s="214"/>
      <c r="H133" s="214"/>
      <c r="I133" s="214"/>
      <c r="J133" s="128" t="s">
        <v>166</v>
      </c>
      <c r="K133" s="129">
        <v>0.8</v>
      </c>
      <c r="L133" s="216">
        <v>0</v>
      </c>
      <c r="M133" s="214"/>
      <c r="N133" s="213">
        <f>ROUND($L$133*$K$133,2)</f>
        <v>0</v>
      </c>
      <c r="O133" s="214"/>
      <c r="P133" s="214"/>
      <c r="Q133" s="214"/>
      <c r="R133" s="23"/>
      <c r="T133" s="130"/>
      <c r="U133" s="29" t="s">
        <v>44</v>
      </c>
      <c r="V133" s="131">
        <v>0.21</v>
      </c>
      <c r="W133" s="131">
        <f>$V$133*$K$133</f>
        <v>0.168</v>
      </c>
      <c r="X133" s="131">
        <v>0</v>
      </c>
      <c r="Y133" s="131">
        <f>$X$133*$K$133</f>
        <v>0</v>
      </c>
      <c r="Z133" s="131">
        <v>0.26</v>
      </c>
      <c r="AA133" s="132">
        <f>$Z$133*$K$133</f>
        <v>0.20800000000000002</v>
      </c>
      <c r="AR133" s="6" t="s">
        <v>167</v>
      </c>
      <c r="AT133" s="6" t="s">
        <v>163</v>
      </c>
      <c r="AU133" s="6" t="s">
        <v>103</v>
      </c>
      <c r="AY133" s="6" t="s">
        <v>162</v>
      </c>
      <c r="BE133" s="85">
        <f>IF($U$133="základní",$N$133,0)</f>
        <v>0</v>
      </c>
      <c r="BF133" s="85">
        <f>IF($U$133="snížená",$N$133,0)</f>
        <v>0</v>
      </c>
      <c r="BG133" s="85">
        <f>IF($U$133="zákl. přenesená",$N$133,0)</f>
        <v>0</v>
      </c>
      <c r="BH133" s="85">
        <f>IF($U$133="sníž. přenesená",$N$133,0)</f>
        <v>0</v>
      </c>
      <c r="BI133" s="85">
        <f>IF($U$133="nulová",$N$133,0)</f>
        <v>0</v>
      </c>
      <c r="BJ133" s="6" t="s">
        <v>22</v>
      </c>
      <c r="BK133" s="85">
        <f>ROUND($L$133*$K$133,2)</f>
        <v>0</v>
      </c>
      <c r="BL133" s="6" t="s">
        <v>167</v>
      </c>
    </row>
    <row r="134" spans="2:51" s="6" customFormat="1" ht="27" customHeight="1">
      <c r="B134" s="138"/>
      <c r="E134" s="139"/>
      <c r="F134" s="219" t="s">
        <v>737</v>
      </c>
      <c r="G134" s="220"/>
      <c r="H134" s="220"/>
      <c r="I134" s="220"/>
      <c r="K134" s="140">
        <v>0.8</v>
      </c>
      <c r="R134" s="141"/>
      <c r="T134" s="142"/>
      <c r="AA134" s="143"/>
      <c r="AT134" s="139" t="s">
        <v>169</v>
      </c>
      <c r="AU134" s="139" t="s">
        <v>103</v>
      </c>
      <c r="AV134" s="139" t="s">
        <v>103</v>
      </c>
      <c r="AW134" s="139" t="s">
        <v>113</v>
      </c>
      <c r="AX134" s="139" t="s">
        <v>22</v>
      </c>
      <c r="AY134" s="139" t="s">
        <v>162</v>
      </c>
    </row>
    <row r="135" spans="2:64" s="6" customFormat="1" ht="27" customHeight="1">
      <c r="B135" s="22"/>
      <c r="C135" s="126" t="s">
        <v>177</v>
      </c>
      <c r="D135" s="126" t="s">
        <v>163</v>
      </c>
      <c r="E135" s="127" t="s">
        <v>178</v>
      </c>
      <c r="F135" s="215" t="s">
        <v>179</v>
      </c>
      <c r="G135" s="214"/>
      <c r="H135" s="214"/>
      <c r="I135" s="214"/>
      <c r="J135" s="128" t="s">
        <v>180</v>
      </c>
      <c r="K135" s="129">
        <v>0.924</v>
      </c>
      <c r="L135" s="216">
        <v>0</v>
      </c>
      <c r="M135" s="214"/>
      <c r="N135" s="213">
        <f>ROUND($L$135*$K$135,2)</f>
        <v>0</v>
      </c>
      <c r="O135" s="214"/>
      <c r="P135" s="214"/>
      <c r="Q135" s="214"/>
      <c r="R135" s="23"/>
      <c r="T135" s="130"/>
      <c r="U135" s="29" t="s">
        <v>44</v>
      </c>
      <c r="V135" s="131">
        <v>2.32</v>
      </c>
      <c r="W135" s="131">
        <f>$V$135*$K$135</f>
        <v>2.14368</v>
      </c>
      <c r="X135" s="131">
        <v>0</v>
      </c>
      <c r="Y135" s="131">
        <f>$X$135*$K$135</f>
        <v>0</v>
      </c>
      <c r="Z135" s="131">
        <v>0</v>
      </c>
      <c r="AA135" s="132">
        <f>$Z$135*$K$135</f>
        <v>0</v>
      </c>
      <c r="AR135" s="6" t="s">
        <v>167</v>
      </c>
      <c r="AT135" s="6" t="s">
        <v>163</v>
      </c>
      <c r="AU135" s="6" t="s">
        <v>103</v>
      </c>
      <c r="AY135" s="6" t="s">
        <v>162</v>
      </c>
      <c r="BE135" s="85">
        <f>IF($U$135="základní",$N$135,0)</f>
        <v>0</v>
      </c>
      <c r="BF135" s="85">
        <f>IF($U$135="snížená",$N$135,0)</f>
        <v>0</v>
      </c>
      <c r="BG135" s="85">
        <f>IF($U$135="zákl. přenesená",$N$135,0)</f>
        <v>0</v>
      </c>
      <c r="BH135" s="85">
        <f>IF($U$135="sníž. přenesená",$N$135,0)</f>
        <v>0</v>
      </c>
      <c r="BI135" s="85">
        <f>IF($U$135="nulová",$N$135,0)</f>
        <v>0</v>
      </c>
      <c r="BJ135" s="6" t="s">
        <v>22</v>
      </c>
      <c r="BK135" s="85">
        <f>ROUND($L$135*$K$135,2)</f>
        <v>0</v>
      </c>
      <c r="BL135" s="6" t="s">
        <v>167</v>
      </c>
    </row>
    <row r="136" spans="2:51" s="6" customFormat="1" ht="15.75" customHeight="1">
      <c r="B136" s="138"/>
      <c r="E136" s="139"/>
      <c r="F136" s="219" t="s">
        <v>738</v>
      </c>
      <c r="G136" s="220"/>
      <c r="H136" s="220"/>
      <c r="I136" s="220"/>
      <c r="K136" s="140">
        <v>0.924</v>
      </c>
      <c r="R136" s="141"/>
      <c r="T136" s="142"/>
      <c r="AA136" s="143"/>
      <c r="AT136" s="139" t="s">
        <v>169</v>
      </c>
      <c r="AU136" s="139" t="s">
        <v>103</v>
      </c>
      <c r="AV136" s="139" t="s">
        <v>103</v>
      </c>
      <c r="AW136" s="139" t="s">
        <v>113</v>
      </c>
      <c r="AX136" s="139" t="s">
        <v>22</v>
      </c>
      <c r="AY136" s="139" t="s">
        <v>162</v>
      </c>
    </row>
    <row r="137" spans="2:64" s="6" customFormat="1" ht="27" customHeight="1">
      <c r="B137" s="22"/>
      <c r="C137" s="126" t="s">
        <v>167</v>
      </c>
      <c r="D137" s="126" t="s">
        <v>163</v>
      </c>
      <c r="E137" s="127" t="s">
        <v>739</v>
      </c>
      <c r="F137" s="215" t="s">
        <v>740</v>
      </c>
      <c r="G137" s="214"/>
      <c r="H137" s="214"/>
      <c r="I137" s="214"/>
      <c r="J137" s="128" t="s">
        <v>180</v>
      </c>
      <c r="K137" s="129">
        <v>0.924</v>
      </c>
      <c r="L137" s="216">
        <v>0</v>
      </c>
      <c r="M137" s="214"/>
      <c r="N137" s="213">
        <f>ROUND($L$137*$K$137,2)</f>
        <v>0</v>
      </c>
      <c r="O137" s="214"/>
      <c r="P137" s="214"/>
      <c r="Q137" s="214"/>
      <c r="R137" s="23"/>
      <c r="T137" s="130"/>
      <c r="U137" s="29" t="s">
        <v>44</v>
      </c>
      <c r="V137" s="131">
        <v>0.115</v>
      </c>
      <c r="W137" s="131">
        <f>$V$137*$K$137</f>
        <v>0.10626000000000001</v>
      </c>
      <c r="X137" s="131">
        <v>0</v>
      </c>
      <c r="Y137" s="131">
        <f>$X$137*$K$137</f>
        <v>0</v>
      </c>
      <c r="Z137" s="131">
        <v>0</v>
      </c>
      <c r="AA137" s="132">
        <f>$Z$137*$K$137</f>
        <v>0</v>
      </c>
      <c r="AR137" s="6" t="s">
        <v>167</v>
      </c>
      <c r="AT137" s="6" t="s">
        <v>163</v>
      </c>
      <c r="AU137" s="6" t="s">
        <v>103</v>
      </c>
      <c r="AY137" s="6" t="s">
        <v>162</v>
      </c>
      <c r="BE137" s="85">
        <f>IF($U$137="základní",$N$137,0)</f>
        <v>0</v>
      </c>
      <c r="BF137" s="85">
        <f>IF($U$137="snížená",$N$137,0)</f>
        <v>0</v>
      </c>
      <c r="BG137" s="85">
        <f>IF($U$137="zákl. přenesená",$N$137,0)</f>
        <v>0</v>
      </c>
      <c r="BH137" s="85">
        <f>IF($U$137="sníž. přenesená",$N$137,0)</f>
        <v>0</v>
      </c>
      <c r="BI137" s="85">
        <f>IF($U$137="nulová",$N$137,0)</f>
        <v>0</v>
      </c>
      <c r="BJ137" s="6" t="s">
        <v>22</v>
      </c>
      <c r="BK137" s="85">
        <f>ROUND($L$137*$K$137,2)</f>
        <v>0</v>
      </c>
      <c r="BL137" s="6" t="s">
        <v>167</v>
      </c>
    </row>
    <row r="138" spans="2:51" s="6" customFormat="1" ht="15.75" customHeight="1">
      <c r="B138" s="138"/>
      <c r="E138" s="139"/>
      <c r="F138" s="219" t="s">
        <v>741</v>
      </c>
      <c r="G138" s="220"/>
      <c r="H138" s="220"/>
      <c r="I138" s="220"/>
      <c r="K138" s="140">
        <v>0.924</v>
      </c>
      <c r="R138" s="141"/>
      <c r="T138" s="142"/>
      <c r="AA138" s="143"/>
      <c r="AT138" s="139" t="s">
        <v>169</v>
      </c>
      <c r="AU138" s="139" t="s">
        <v>103</v>
      </c>
      <c r="AV138" s="139" t="s">
        <v>103</v>
      </c>
      <c r="AW138" s="139" t="s">
        <v>113</v>
      </c>
      <c r="AX138" s="139" t="s">
        <v>22</v>
      </c>
      <c r="AY138" s="139" t="s">
        <v>162</v>
      </c>
    </row>
    <row r="139" spans="2:63" s="116" customFormat="1" ht="30.75" customHeight="1">
      <c r="B139" s="117"/>
      <c r="D139" s="125" t="s">
        <v>729</v>
      </c>
      <c r="E139" s="125"/>
      <c r="F139" s="125"/>
      <c r="G139" s="125"/>
      <c r="H139" s="125"/>
      <c r="I139" s="125"/>
      <c r="J139" s="125"/>
      <c r="K139" s="125"/>
      <c r="L139" s="125"/>
      <c r="M139" s="125"/>
      <c r="N139" s="210">
        <f>$BK$139</f>
        <v>0</v>
      </c>
      <c r="O139" s="211"/>
      <c r="P139" s="211"/>
      <c r="Q139" s="211"/>
      <c r="R139" s="120"/>
      <c r="T139" s="121"/>
      <c r="W139" s="122">
        <f>SUM($W$140:$W$150)</f>
        <v>4.756589999999999</v>
      </c>
      <c r="Y139" s="122">
        <f>SUM($Y$140:$Y$150)</f>
        <v>13.700658899999999</v>
      </c>
      <c r="AA139" s="123">
        <f>SUM($AA$140:$AA$150)</f>
        <v>0</v>
      </c>
      <c r="AR139" s="119" t="s">
        <v>22</v>
      </c>
      <c r="AT139" s="119" t="s">
        <v>78</v>
      </c>
      <c r="AU139" s="119" t="s">
        <v>22</v>
      </c>
      <c r="AY139" s="119" t="s">
        <v>162</v>
      </c>
      <c r="BK139" s="124">
        <f>SUM($BK$140:$BK$150)</f>
        <v>0</v>
      </c>
    </row>
    <row r="140" spans="2:64" s="6" customFormat="1" ht="27" customHeight="1">
      <c r="B140" s="22"/>
      <c r="C140" s="126" t="s">
        <v>188</v>
      </c>
      <c r="D140" s="126" t="s">
        <v>163</v>
      </c>
      <c r="E140" s="127" t="s">
        <v>742</v>
      </c>
      <c r="F140" s="215" t="s">
        <v>743</v>
      </c>
      <c r="G140" s="214"/>
      <c r="H140" s="214"/>
      <c r="I140" s="214"/>
      <c r="J140" s="128" t="s">
        <v>180</v>
      </c>
      <c r="K140" s="129">
        <v>2.598</v>
      </c>
      <c r="L140" s="216">
        <v>0</v>
      </c>
      <c r="M140" s="214"/>
      <c r="N140" s="213">
        <f>ROUND($L$140*$K$140,2)</f>
        <v>0</v>
      </c>
      <c r="O140" s="214"/>
      <c r="P140" s="214"/>
      <c r="Q140" s="214"/>
      <c r="R140" s="23"/>
      <c r="T140" s="130"/>
      <c r="U140" s="29" t="s">
        <v>44</v>
      </c>
      <c r="V140" s="131">
        <v>1.025</v>
      </c>
      <c r="W140" s="131">
        <f>$V$140*$K$140</f>
        <v>2.6629499999999995</v>
      </c>
      <c r="X140" s="131">
        <v>2.16</v>
      </c>
      <c r="Y140" s="131">
        <f>$X$140*$K$140</f>
        <v>5.61168</v>
      </c>
      <c r="Z140" s="131">
        <v>0</v>
      </c>
      <c r="AA140" s="132">
        <f>$Z$140*$K$140</f>
        <v>0</v>
      </c>
      <c r="AR140" s="6" t="s">
        <v>167</v>
      </c>
      <c r="AT140" s="6" t="s">
        <v>163</v>
      </c>
      <c r="AU140" s="6" t="s">
        <v>103</v>
      </c>
      <c r="AY140" s="6" t="s">
        <v>162</v>
      </c>
      <c r="BE140" s="85">
        <f>IF($U$140="základní",$N$140,0)</f>
        <v>0</v>
      </c>
      <c r="BF140" s="85">
        <f>IF($U$140="snížená",$N$140,0)</f>
        <v>0</v>
      </c>
      <c r="BG140" s="85">
        <f>IF($U$140="zákl. přenesená",$N$140,0)</f>
        <v>0</v>
      </c>
      <c r="BH140" s="85">
        <f>IF($U$140="sníž. přenesená",$N$140,0)</f>
        <v>0</v>
      </c>
      <c r="BI140" s="85">
        <f>IF($U$140="nulová",$N$140,0)</f>
        <v>0</v>
      </c>
      <c r="BJ140" s="6" t="s">
        <v>22</v>
      </c>
      <c r="BK140" s="85">
        <f>ROUND($L$140*$K$140,2)</f>
        <v>0</v>
      </c>
      <c r="BL140" s="6" t="s">
        <v>167</v>
      </c>
    </row>
    <row r="141" spans="2:51" s="6" customFormat="1" ht="15.75" customHeight="1">
      <c r="B141" s="133"/>
      <c r="E141" s="134"/>
      <c r="F141" s="217" t="s">
        <v>744</v>
      </c>
      <c r="G141" s="218"/>
      <c r="H141" s="218"/>
      <c r="I141" s="218"/>
      <c r="K141" s="134"/>
      <c r="R141" s="135"/>
      <c r="T141" s="136"/>
      <c r="AA141" s="137"/>
      <c r="AT141" s="134" t="s">
        <v>169</v>
      </c>
      <c r="AU141" s="134" t="s">
        <v>103</v>
      </c>
      <c r="AV141" s="134" t="s">
        <v>22</v>
      </c>
      <c r="AW141" s="134" t="s">
        <v>113</v>
      </c>
      <c r="AX141" s="134" t="s">
        <v>79</v>
      </c>
      <c r="AY141" s="134" t="s">
        <v>162</v>
      </c>
    </row>
    <row r="142" spans="2:51" s="6" customFormat="1" ht="15.75" customHeight="1">
      <c r="B142" s="138"/>
      <c r="E142" s="139"/>
      <c r="F142" s="219" t="s">
        <v>745</v>
      </c>
      <c r="G142" s="220"/>
      <c r="H142" s="220"/>
      <c r="I142" s="220"/>
      <c r="K142" s="140">
        <v>0.648</v>
      </c>
      <c r="R142" s="141"/>
      <c r="T142" s="142"/>
      <c r="AA142" s="143"/>
      <c r="AT142" s="139" t="s">
        <v>169</v>
      </c>
      <c r="AU142" s="139" t="s">
        <v>103</v>
      </c>
      <c r="AV142" s="139" t="s">
        <v>103</v>
      </c>
      <c r="AW142" s="139" t="s">
        <v>113</v>
      </c>
      <c r="AX142" s="139" t="s">
        <v>79</v>
      </c>
      <c r="AY142" s="139" t="s">
        <v>162</v>
      </c>
    </row>
    <row r="143" spans="2:51" s="6" customFormat="1" ht="15.75" customHeight="1">
      <c r="B143" s="138"/>
      <c r="E143" s="139"/>
      <c r="F143" s="219" t="s">
        <v>746</v>
      </c>
      <c r="G143" s="220"/>
      <c r="H143" s="220"/>
      <c r="I143" s="220"/>
      <c r="K143" s="140">
        <v>1.95</v>
      </c>
      <c r="R143" s="141"/>
      <c r="T143" s="142"/>
      <c r="AA143" s="143"/>
      <c r="AT143" s="139" t="s">
        <v>169</v>
      </c>
      <c r="AU143" s="139" t="s">
        <v>103</v>
      </c>
      <c r="AV143" s="139" t="s">
        <v>103</v>
      </c>
      <c r="AW143" s="139" t="s">
        <v>113</v>
      </c>
      <c r="AX143" s="139" t="s">
        <v>79</v>
      </c>
      <c r="AY143" s="139" t="s">
        <v>162</v>
      </c>
    </row>
    <row r="144" spans="2:51" s="6" customFormat="1" ht="15.75" customHeight="1">
      <c r="B144" s="144"/>
      <c r="E144" s="145"/>
      <c r="F144" s="224" t="s">
        <v>172</v>
      </c>
      <c r="G144" s="225"/>
      <c r="H144" s="225"/>
      <c r="I144" s="225"/>
      <c r="K144" s="146">
        <v>2.598</v>
      </c>
      <c r="R144" s="147"/>
      <c r="T144" s="148"/>
      <c r="AA144" s="149"/>
      <c r="AT144" s="145" t="s">
        <v>169</v>
      </c>
      <c r="AU144" s="145" t="s">
        <v>103</v>
      </c>
      <c r="AV144" s="145" t="s">
        <v>167</v>
      </c>
      <c r="AW144" s="145" t="s">
        <v>113</v>
      </c>
      <c r="AX144" s="145" t="s">
        <v>22</v>
      </c>
      <c r="AY144" s="145" t="s">
        <v>162</v>
      </c>
    </row>
    <row r="145" spans="2:64" s="6" customFormat="1" ht="15.75" customHeight="1">
      <c r="B145" s="22"/>
      <c r="C145" s="126" t="s">
        <v>191</v>
      </c>
      <c r="D145" s="126" t="s">
        <v>163</v>
      </c>
      <c r="E145" s="127" t="s">
        <v>747</v>
      </c>
      <c r="F145" s="215" t="s">
        <v>748</v>
      </c>
      <c r="G145" s="214"/>
      <c r="H145" s="214"/>
      <c r="I145" s="214"/>
      <c r="J145" s="128" t="s">
        <v>180</v>
      </c>
      <c r="K145" s="129">
        <v>3.585</v>
      </c>
      <c r="L145" s="216">
        <v>0</v>
      </c>
      <c r="M145" s="214"/>
      <c r="N145" s="213">
        <f>ROUND($L$145*$K$145,2)</f>
        <v>0</v>
      </c>
      <c r="O145" s="214"/>
      <c r="P145" s="214"/>
      <c r="Q145" s="214"/>
      <c r="R145" s="23"/>
      <c r="T145" s="130"/>
      <c r="U145" s="29" t="s">
        <v>44</v>
      </c>
      <c r="V145" s="131">
        <v>0.584</v>
      </c>
      <c r="W145" s="131">
        <f>$V$145*$K$145</f>
        <v>2.0936399999999997</v>
      </c>
      <c r="X145" s="131">
        <v>2.25634</v>
      </c>
      <c r="Y145" s="131">
        <f>$X$145*$K$145</f>
        <v>8.088978899999999</v>
      </c>
      <c r="Z145" s="131">
        <v>0</v>
      </c>
      <c r="AA145" s="132">
        <f>$Z$145*$K$145</f>
        <v>0</v>
      </c>
      <c r="AR145" s="6" t="s">
        <v>167</v>
      </c>
      <c r="AT145" s="6" t="s">
        <v>163</v>
      </c>
      <c r="AU145" s="6" t="s">
        <v>103</v>
      </c>
      <c r="AY145" s="6" t="s">
        <v>162</v>
      </c>
      <c r="BE145" s="85">
        <f>IF($U$145="základní",$N$145,0)</f>
        <v>0</v>
      </c>
      <c r="BF145" s="85">
        <f>IF($U$145="snížená",$N$145,0)</f>
        <v>0</v>
      </c>
      <c r="BG145" s="85">
        <f>IF($U$145="zákl. přenesená",$N$145,0)</f>
        <v>0</v>
      </c>
      <c r="BH145" s="85">
        <f>IF($U$145="sníž. přenesená",$N$145,0)</f>
        <v>0</v>
      </c>
      <c r="BI145" s="85">
        <f>IF($U$145="nulová",$N$145,0)</f>
        <v>0</v>
      </c>
      <c r="BJ145" s="6" t="s">
        <v>22</v>
      </c>
      <c r="BK145" s="85">
        <f>ROUND($L$145*$K$145,2)</f>
        <v>0</v>
      </c>
      <c r="BL145" s="6" t="s">
        <v>167</v>
      </c>
    </row>
    <row r="146" spans="2:51" s="6" customFormat="1" ht="15.75" customHeight="1">
      <c r="B146" s="133"/>
      <c r="E146" s="134"/>
      <c r="F146" s="217" t="s">
        <v>744</v>
      </c>
      <c r="G146" s="218"/>
      <c r="H146" s="218"/>
      <c r="I146" s="218"/>
      <c r="K146" s="134"/>
      <c r="R146" s="135"/>
      <c r="T146" s="136"/>
      <c r="AA146" s="137"/>
      <c r="AT146" s="134" t="s">
        <v>169</v>
      </c>
      <c r="AU146" s="134" t="s">
        <v>103</v>
      </c>
      <c r="AV146" s="134" t="s">
        <v>22</v>
      </c>
      <c r="AW146" s="134" t="s">
        <v>113</v>
      </c>
      <c r="AX146" s="134" t="s">
        <v>79</v>
      </c>
      <c r="AY146" s="134" t="s">
        <v>162</v>
      </c>
    </row>
    <row r="147" spans="2:51" s="6" customFormat="1" ht="15.75" customHeight="1">
      <c r="B147" s="138"/>
      <c r="E147" s="139"/>
      <c r="F147" s="219" t="s">
        <v>749</v>
      </c>
      <c r="G147" s="220"/>
      <c r="H147" s="220"/>
      <c r="I147" s="220"/>
      <c r="K147" s="140">
        <v>0.864</v>
      </c>
      <c r="R147" s="141"/>
      <c r="T147" s="142"/>
      <c r="AA147" s="143"/>
      <c r="AT147" s="139" t="s">
        <v>169</v>
      </c>
      <c r="AU147" s="139" t="s">
        <v>103</v>
      </c>
      <c r="AV147" s="139" t="s">
        <v>103</v>
      </c>
      <c r="AW147" s="139" t="s">
        <v>113</v>
      </c>
      <c r="AX147" s="139" t="s">
        <v>79</v>
      </c>
      <c r="AY147" s="139" t="s">
        <v>162</v>
      </c>
    </row>
    <row r="148" spans="2:51" s="6" customFormat="1" ht="15.75" customHeight="1">
      <c r="B148" s="138"/>
      <c r="E148" s="139"/>
      <c r="F148" s="219" t="s">
        <v>750</v>
      </c>
      <c r="G148" s="220"/>
      <c r="H148" s="220"/>
      <c r="I148" s="220"/>
      <c r="K148" s="140">
        <v>2.6</v>
      </c>
      <c r="R148" s="141"/>
      <c r="T148" s="142"/>
      <c r="AA148" s="143"/>
      <c r="AT148" s="139" t="s">
        <v>169</v>
      </c>
      <c r="AU148" s="139" t="s">
        <v>103</v>
      </c>
      <c r="AV148" s="139" t="s">
        <v>103</v>
      </c>
      <c r="AW148" s="139" t="s">
        <v>113</v>
      </c>
      <c r="AX148" s="139" t="s">
        <v>79</v>
      </c>
      <c r="AY148" s="139" t="s">
        <v>162</v>
      </c>
    </row>
    <row r="149" spans="2:51" s="6" customFormat="1" ht="15.75" customHeight="1">
      <c r="B149" s="154"/>
      <c r="E149" s="155"/>
      <c r="F149" s="222" t="s">
        <v>701</v>
      </c>
      <c r="G149" s="223"/>
      <c r="H149" s="223"/>
      <c r="I149" s="223"/>
      <c r="K149" s="156">
        <v>3.464</v>
      </c>
      <c r="R149" s="157"/>
      <c r="T149" s="158"/>
      <c r="AA149" s="159"/>
      <c r="AT149" s="155" t="s">
        <v>169</v>
      </c>
      <c r="AU149" s="155" t="s">
        <v>103</v>
      </c>
      <c r="AV149" s="155" t="s">
        <v>177</v>
      </c>
      <c r="AW149" s="155" t="s">
        <v>113</v>
      </c>
      <c r="AX149" s="155" t="s">
        <v>79</v>
      </c>
      <c r="AY149" s="155" t="s">
        <v>162</v>
      </c>
    </row>
    <row r="150" spans="2:51" s="6" customFormat="1" ht="15.75" customHeight="1">
      <c r="B150" s="138"/>
      <c r="E150" s="139"/>
      <c r="F150" s="219" t="s">
        <v>751</v>
      </c>
      <c r="G150" s="220"/>
      <c r="H150" s="220"/>
      <c r="I150" s="220"/>
      <c r="K150" s="140">
        <v>3.585</v>
      </c>
      <c r="R150" s="141"/>
      <c r="T150" s="142"/>
      <c r="AA150" s="143"/>
      <c r="AT150" s="139" t="s">
        <v>169</v>
      </c>
      <c r="AU150" s="139" t="s">
        <v>103</v>
      </c>
      <c r="AV150" s="139" t="s">
        <v>103</v>
      </c>
      <c r="AW150" s="139" t="s">
        <v>113</v>
      </c>
      <c r="AX150" s="139" t="s">
        <v>22</v>
      </c>
      <c r="AY150" s="139" t="s">
        <v>162</v>
      </c>
    </row>
    <row r="151" spans="2:63" s="116" customFormat="1" ht="30.75" customHeight="1">
      <c r="B151" s="117"/>
      <c r="D151" s="125" t="s">
        <v>730</v>
      </c>
      <c r="E151" s="125"/>
      <c r="F151" s="125"/>
      <c r="G151" s="125"/>
      <c r="H151" s="125"/>
      <c r="I151" s="125"/>
      <c r="J151" s="125"/>
      <c r="K151" s="125"/>
      <c r="L151" s="125"/>
      <c r="M151" s="125"/>
      <c r="N151" s="210">
        <f>$BK$151</f>
        <v>0</v>
      </c>
      <c r="O151" s="211"/>
      <c r="P151" s="211"/>
      <c r="Q151" s="211"/>
      <c r="R151" s="120"/>
      <c r="T151" s="121"/>
      <c r="W151" s="122">
        <f>SUM($W$152:$W$164)</f>
        <v>28.057990000000004</v>
      </c>
      <c r="Y151" s="122">
        <f>SUM($Y$152:$Y$164)</f>
        <v>8.077123760000001</v>
      </c>
      <c r="AA151" s="123">
        <f>SUM($AA$152:$AA$164)</f>
        <v>0</v>
      </c>
      <c r="AR151" s="119" t="s">
        <v>22</v>
      </c>
      <c r="AT151" s="119" t="s">
        <v>78</v>
      </c>
      <c r="AU151" s="119" t="s">
        <v>22</v>
      </c>
      <c r="AY151" s="119" t="s">
        <v>162</v>
      </c>
      <c r="BK151" s="124">
        <f>SUM($BK$152:$BK$164)</f>
        <v>0</v>
      </c>
    </row>
    <row r="152" spans="2:64" s="6" customFormat="1" ht="27" customHeight="1">
      <c r="B152" s="22"/>
      <c r="C152" s="126" t="s">
        <v>197</v>
      </c>
      <c r="D152" s="126" t="s">
        <v>163</v>
      </c>
      <c r="E152" s="127" t="s">
        <v>752</v>
      </c>
      <c r="F152" s="215" t="s">
        <v>753</v>
      </c>
      <c r="G152" s="214"/>
      <c r="H152" s="214"/>
      <c r="I152" s="214"/>
      <c r="J152" s="128" t="s">
        <v>180</v>
      </c>
      <c r="K152" s="129">
        <v>3.966</v>
      </c>
      <c r="L152" s="216">
        <v>0</v>
      </c>
      <c r="M152" s="214"/>
      <c r="N152" s="213">
        <f>ROUND($L$152*$K$152,2)</f>
        <v>0</v>
      </c>
      <c r="O152" s="214"/>
      <c r="P152" s="214"/>
      <c r="Q152" s="214"/>
      <c r="R152" s="23"/>
      <c r="T152" s="130"/>
      <c r="U152" s="29" t="s">
        <v>44</v>
      </c>
      <c r="V152" s="131">
        <v>3.765</v>
      </c>
      <c r="W152" s="131">
        <f>$V$152*$K$152</f>
        <v>14.93199</v>
      </c>
      <c r="X152" s="131">
        <v>1.78636</v>
      </c>
      <c r="Y152" s="131">
        <f>$X$152*$K$152</f>
        <v>7.08470376</v>
      </c>
      <c r="Z152" s="131">
        <v>0</v>
      </c>
      <c r="AA152" s="132">
        <f>$Z$152*$K$152</f>
        <v>0</v>
      </c>
      <c r="AR152" s="6" t="s">
        <v>167</v>
      </c>
      <c r="AT152" s="6" t="s">
        <v>163</v>
      </c>
      <c r="AU152" s="6" t="s">
        <v>103</v>
      </c>
      <c r="AY152" s="6" t="s">
        <v>162</v>
      </c>
      <c r="BE152" s="85">
        <f>IF($U$152="základní",$N$152,0)</f>
        <v>0</v>
      </c>
      <c r="BF152" s="85">
        <f>IF($U$152="snížená",$N$152,0)</f>
        <v>0</v>
      </c>
      <c r="BG152" s="85">
        <f>IF($U$152="zákl. přenesená",$N$152,0)</f>
        <v>0</v>
      </c>
      <c r="BH152" s="85">
        <f>IF($U$152="sníž. přenesená",$N$152,0)</f>
        <v>0</v>
      </c>
      <c r="BI152" s="85">
        <f>IF($U$152="nulová",$N$152,0)</f>
        <v>0</v>
      </c>
      <c r="BJ152" s="6" t="s">
        <v>22</v>
      </c>
      <c r="BK152" s="85">
        <f>ROUND($L$152*$K$152,2)</f>
        <v>0</v>
      </c>
      <c r="BL152" s="6" t="s">
        <v>167</v>
      </c>
    </row>
    <row r="153" spans="2:51" s="6" customFormat="1" ht="15.75" customHeight="1">
      <c r="B153" s="133"/>
      <c r="E153" s="134"/>
      <c r="F153" s="217" t="s">
        <v>754</v>
      </c>
      <c r="G153" s="218"/>
      <c r="H153" s="218"/>
      <c r="I153" s="218"/>
      <c r="K153" s="134"/>
      <c r="R153" s="135"/>
      <c r="T153" s="136"/>
      <c r="AA153" s="137"/>
      <c r="AT153" s="134" t="s">
        <v>169</v>
      </c>
      <c r="AU153" s="134" t="s">
        <v>103</v>
      </c>
      <c r="AV153" s="134" t="s">
        <v>22</v>
      </c>
      <c r="AW153" s="134" t="s">
        <v>113</v>
      </c>
      <c r="AX153" s="134" t="s">
        <v>79</v>
      </c>
      <c r="AY153" s="134" t="s">
        <v>162</v>
      </c>
    </row>
    <row r="154" spans="2:51" s="6" customFormat="1" ht="15.75" customHeight="1">
      <c r="B154" s="138"/>
      <c r="E154" s="139"/>
      <c r="F154" s="219" t="s">
        <v>755</v>
      </c>
      <c r="G154" s="220"/>
      <c r="H154" s="220"/>
      <c r="I154" s="220"/>
      <c r="K154" s="140">
        <v>2.016</v>
      </c>
      <c r="R154" s="141"/>
      <c r="T154" s="142"/>
      <c r="AA154" s="143"/>
      <c r="AT154" s="139" t="s">
        <v>169</v>
      </c>
      <c r="AU154" s="139" t="s">
        <v>103</v>
      </c>
      <c r="AV154" s="139" t="s">
        <v>103</v>
      </c>
      <c r="AW154" s="139" t="s">
        <v>113</v>
      </c>
      <c r="AX154" s="139" t="s">
        <v>79</v>
      </c>
      <c r="AY154" s="139" t="s">
        <v>162</v>
      </c>
    </row>
    <row r="155" spans="2:51" s="6" customFormat="1" ht="15.75" customHeight="1">
      <c r="B155" s="138"/>
      <c r="E155" s="139"/>
      <c r="F155" s="219" t="s">
        <v>746</v>
      </c>
      <c r="G155" s="220"/>
      <c r="H155" s="220"/>
      <c r="I155" s="220"/>
      <c r="K155" s="140">
        <v>1.95</v>
      </c>
      <c r="R155" s="141"/>
      <c r="T155" s="142"/>
      <c r="AA155" s="143"/>
      <c r="AT155" s="139" t="s">
        <v>169</v>
      </c>
      <c r="AU155" s="139" t="s">
        <v>103</v>
      </c>
      <c r="AV155" s="139" t="s">
        <v>103</v>
      </c>
      <c r="AW155" s="139" t="s">
        <v>113</v>
      </c>
      <c r="AX155" s="139" t="s">
        <v>79</v>
      </c>
      <c r="AY155" s="139" t="s">
        <v>162</v>
      </c>
    </row>
    <row r="156" spans="2:51" s="6" customFormat="1" ht="15.75" customHeight="1">
      <c r="B156" s="144"/>
      <c r="E156" s="145"/>
      <c r="F156" s="224" t="s">
        <v>172</v>
      </c>
      <c r="G156" s="225"/>
      <c r="H156" s="225"/>
      <c r="I156" s="225"/>
      <c r="K156" s="146">
        <v>3.966</v>
      </c>
      <c r="R156" s="147"/>
      <c r="T156" s="148"/>
      <c r="AA156" s="149"/>
      <c r="AT156" s="145" t="s">
        <v>169</v>
      </c>
      <c r="AU156" s="145" t="s">
        <v>103</v>
      </c>
      <c r="AV156" s="145" t="s">
        <v>167</v>
      </c>
      <c r="AW156" s="145" t="s">
        <v>113</v>
      </c>
      <c r="AX156" s="145" t="s">
        <v>22</v>
      </c>
      <c r="AY156" s="145" t="s">
        <v>162</v>
      </c>
    </row>
    <row r="157" spans="2:64" s="6" customFormat="1" ht="27" customHeight="1">
      <c r="B157" s="22"/>
      <c r="C157" s="126" t="s">
        <v>201</v>
      </c>
      <c r="D157" s="126" t="s">
        <v>163</v>
      </c>
      <c r="E157" s="127" t="s">
        <v>756</v>
      </c>
      <c r="F157" s="215" t="s">
        <v>757</v>
      </c>
      <c r="G157" s="214"/>
      <c r="H157" s="214"/>
      <c r="I157" s="214"/>
      <c r="J157" s="128" t="s">
        <v>175</v>
      </c>
      <c r="K157" s="129">
        <v>13</v>
      </c>
      <c r="L157" s="216">
        <v>0</v>
      </c>
      <c r="M157" s="214"/>
      <c r="N157" s="213">
        <f>ROUND($L$157*$K$157,2)</f>
        <v>0</v>
      </c>
      <c r="O157" s="214"/>
      <c r="P157" s="214"/>
      <c r="Q157" s="214"/>
      <c r="R157" s="23"/>
      <c r="T157" s="130"/>
      <c r="U157" s="29" t="s">
        <v>44</v>
      </c>
      <c r="V157" s="131">
        <v>0.634</v>
      </c>
      <c r="W157" s="131">
        <f>$V$157*$K$157</f>
        <v>8.242</v>
      </c>
      <c r="X157" s="131">
        <v>0.04634</v>
      </c>
      <c r="Y157" s="131">
        <f>$X$157*$K$157</f>
        <v>0.60242</v>
      </c>
      <c r="Z157" s="131">
        <v>0</v>
      </c>
      <c r="AA157" s="132">
        <f>$Z$157*$K$157</f>
        <v>0</v>
      </c>
      <c r="AR157" s="6" t="s">
        <v>167</v>
      </c>
      <c r="AT157" s="6" t="s">
        <v>163</v>
      </c>
      <c r="AU157" s="6" t="s">
        <v>103</v>
      </c>
      <c r="AY157" s="6" t="s">
        <v>162</v>
      </c>
      <c r="BE157" s="85">
        <f>IF($U$157="základní",$N$157,0)</f>
        <v>0</v>
      </c>
      <c r="BF157" s="85">
        <f>IF($U$157="snížená",$N$157,0)</f>
        <v>0</v>
      </c>
      <c r="BG157" s="85">
        <f>IF($U$157="zákl. přenesená",$N$157,0)</f>
        <v>0</v>
      </c>
      <c r="BH157" s="85">
        <f>IF($U$157="sníž. přenesená",$N$157,0)</f>
        <v>0</v>
      </c>
      <c r="BI157" s="85">
        <f>IF($U$157="nulová",$N$157,0)</f>
        <v>0</v>
      </c>
      <c r="BJ157" s="6" t="s">
        <v>22</v>
      </c>
      <c r="BK157" s="85">
        <f>ROUND($L$157*$K$157,2)</f>
        <v>0</v>
      </c>
      <c r="BL157" s="6" t="s">
        <v>167</v>
      </c>
    </row>
    <row r="158" spans="2:51" s="6" customFormat="1" ht="27" customHeight="1">
      <c r="B158" s="138"/>
      <c r="E158" s="139"/>
      <c r="F158" s="219" t="s">
        <v>758</v>
      </c>
      <c r="G158" s="220"/>
      <c r="H158" s="220"/>
      <c r="I158" s="220"/>
      <c r="K158" s="140">
        <v>13</v>
      </c>
      <c r="R158" s="141"/>
      <c r="T158" s="142"/>
      <c r="AA158" s="143"/>
      <c r="AT158" s="139" t="s">
        <v>169</v>
      </c>
      <c r="AU158" s="139" t="s">
        <v>103</v>
      </c>
      <c r="AV158" s="139" t="s">
        <v>103</v>
      </c>
      <c r="AW158" s="139" t="s">
        <v>113</v>
      </c>
      <c r="AX158" s="139" t="s">
        <v>22</v>
      </c>
      <c r="AY158" s="139" t="s">
        <v>162</v>
      </c>
    </row>
    <row r="159" spans="2:64" s="6" customFormat="1" ht="39" customHeight="1">
      <c r="B159" s="22"/>
      <c r="C159" s="126" t="s">
        <v>205</v>
      </c>
      <c r="D159" s="126" t="s">
        <v>163</v>
      </c>
      <c r="E159" s="127" t="s">
        <v>759</v>
      </c>
      <c r="F159" s="215" t="s">
        <v>760</v>
      </c>
      <c r="G159" s="214"/>
      <c r="H159" s="214"/>
      <c r="I159" s="214"/>
      <c r="J159" s="128" t="s">
        <v>306</v>
      </c>
      <c r="K159" s="129">
        <v>6</v>
      </c>
      <c r="L159" s="216">
        <v>0</v>
      </c>
      <c r="M159" s="214"/>
      <c r="N159" s="213">
        <f>ROUND($L$159*$K$159,2)</f>
        <v>0</v>
      </c>
      <c r="O159" s="214"/>
      <c r="P159" s="214"/>
      <c r="Q159" s="214"/>
      <c r="R159" s="23"/>
      <c r="T159" s="130"/>
      <c r="U159" s="29" t="s">
        <v>44</v>
      </c>
      <c r="V159" s="131">
        <v>0.306</v>
      </c>
      <c r="W159" s="131">
        <f>$V$159*$K$159</f>
        <v>1.8359999999999999</v>
      </c>
      <c r="X159" s="131">
        <v>0.0273</v>
      </c>
      <c r="Y159" s="131">
        <f>$X$159*$K$159</f>
        <v>0.1638</v>
      </c>
      <c r="Z159" s="131">
        <v>0</v>
      </c>
      <c r="AA159" s="132">
        <f>$Z$159*$K$159</f>
        <v>0</v>
      </c>
      <c r="AR159" s="6" t="s">
        <v>167</v>
      </c>
      <c r="AT159" s="6" t="s">
        <v>163</v>
      </c>
      <c r="AU159" s="6" t="s">
        <v>103</v>
      </c>
      <c r="AY159" s="6" t="s">
        <v>162</v>
      </c>
      <c r="BE159" s="85">
        <f>IF($U$159="základní",$N$159,0)</f>
        <v>0</v>
      </c>
      <c r="BF159" s="85">
        <f>IF($U$159="snížená",$N$159,0)</f>
        <v>0</v>
      </c>
      <c r="BG159" s="85">
        <f>IF($U$159="zákl. přenesená",$N$159,0)</f>
        <v>0</v>
      </c>
      <c r="BH159" s="85">
        <f>IF($U$159="sníž. přenesená",$N$159,0)</f>
        <v>0</v>
      </c>
      <c r="BI159" s="85">
        <f>IF($U$159="nulová",$N$159,0)</f>
        <v>0</v>
      </c>
      <c r="BJ159" s="6" t="s">
        <v>22</v>
      </c>
      <c r="BK159" s="85">
        <f>ROUND($L$159*$K$159,2)</f>
        <v>0</v>
      </c>
      <c r="BL159" s="6" t="s">
        <v>167</v>
      </c>
    </row>
    <row r="160" spans="2:51" s="6" customFormat="1" ht="15.75" customHeight="1">
      <c r="B160" s="138"/>
      <c r="E160" s="139"/>
      <c r="F160" s="219" t="s">
        <v>191</v>
      </c>
      <c r="G160" s="220"/>
      <c r="H160" s="220"/>
      <c r="I160" s="220"/>
      <c r="K160" s="140">
        <v>6</v>
      </c>
      <c r="R160" s="141"/>
      <c r="T160" s="142"/>
      <c r="AA160" s="143"/>
      <c r="AT160" s="139" t="s">
        <v>169</v>
      </c>
      <c r="AU160" s="139" t="s">
        <v>103</v>
      </c>
      <c r="AV160" s="139" t="s">
        <v>103</v>
      </c>
      <c r="AW160" s="139" t="s">
        <v>113</v>
      </c>
      <c r="AX160" s="139" t="s">
        <v>22</v>
      </c>
      <c r="AY160" s="139" t="s">
        <v>162</v>
      </c>
    </row>
    <row r="161" spans="2:64" s="6" customFormat="1" ht="39" customHeight="1">
      <c r="B161" s="22"/>
      <c r="C161" s="126" t="s">
        <v>27</v>
      </c>
      <c r="D161" s="126" t="s">
        <v>163</v>
      </c>
      <c r="E161" s="127" t="s">
        <v>761</v>
      </c>
      <c r="F161" s="215" t="s">
        <v>762</v>
      </c>
      <c r="G161" s="214"/>
      <c r="H161" s="214"/>
      <c r="I161" s="214"/>
      <c r="J161" s="128" t="s">
        <v>306</v>
      </c>
      <c r="K161" s="129">
        <v>6</v>
      </c>
      <c r="L161" s="216">
        <v>0</v>
      </c>
      <c r="M161" s="214"/>
      <c r="N161" s="213">
        <f>ROUND($L$161*$K$161,2)</f>
        <v>0</v>
      </c>
      <c r="O161" s="214"/>
      <c r="P161" s="214"/>
      <c r="Q161" s="214"/>
      <c r="R161" s="23"/>
      <c r="T161" s="130"/>
      <c r="U161" s="29" t="s">
        <v>44</v>
      </c>
      <c r="V161" s="131">
        <v>0.254</v>
      </c>
      <c r="W161" s="131">
        <f>$V$161*$K$161</f>
        <v>1.524</v>
      </c>
      <c r="X161" s="131">
        <v>0.01885</v>
      </c>
      <c r="Y161" s="131">
        <f>$X$161*$K$161</f>
        <v>0.11309999999999999</v>
      </c>
      <c r="Z161" s="131">
        <v>0</v>
      </c>
      <c r="AA161" s="132">
        <f>$Z$161*$K$161</f>
        <v>0</v>
      </c>
      <c r="AR161" s="6" t="s">
        <v>167</v>
      </c>
      <c r="AT161" s="6" t="s">
        <v>163</v>
      </c>
      <c r="AU161" s="6" t="s">
        <v>103</v>
      </c>
      <c r="AY161" s="6" t="s">
        <v>162</v>
      </c>
      <c r="BE161" s="85">
        <f>IF($U$161="základní",$N$161,0)</f>
        <v>0</v>
      </c>
      <c r="BF161" s="85">
        <f>IF($U$161="snížená",$N$161,0)</f>
        <v>0</v>
      </c>
      <c r="BG161" s="85">
        <f>IF($U$161="zákl. přenesená",$N$161,0)</f>
        <v>0</v>
      </c>
      <c r="BH161" s="85">
        <f>IF($U$161="sníž. přenesená",$N$161,0)</f>
        <v>0</v>
      </c>
      <c r="BI161" s="85">
        <f>IF($U$161="nulová",$N$161,0)</f>
        <v>0</v>
      </c>
      <c r="BJ161" s="6" t="s">
        <v>22</v>
      </c>
      <c r="BK161" s="85">
        <f>ROUND($L$161*$K$161,2)</f>
        <v>0</v>
      </c>
      <c r="BL161" s="6" t="s">
        <v>167</v>
      </c>
    </row>
    <row r="162" spans="2:51" s="6" customFormat="1" ht="15.75" customHeight="1">
      <c r="B162" s="138"/>
      <c r="E162" s="139"/>
      <c r="F162" s="219" t="s">
        <v>191</v>
      </c>
      <c r="G162" s="220"/>
      <c r="H162" s="220"/>
      <c r="I162" s="220"/>
      <c r="K162" s="140">
        <v>6</v>
      </c>
      <c r="R162" s="141"/>
      <c r="T162" s="142"/>
      <c r="AA162" s="143"/>
      <c r="AT162" s="139" t="s">
        <v>169</v>
      </c>
      <c r="AU162" s="139" t="s">
        <v>103</v>
      </c>
      <c r="AV162" s="139" t="s">
        <v>103</v>
      </c>
      <c r="AW162" s="139" t="s">
        <v>113</v>
      </c>
      <c r="AX162" s="139" t="s">
        <v>22</v>
      </c>
      <c r="AY162" s="139" t="s">
        <v>162</v>
      </c>
    </row>
    <row r="163" spans="2:64" s="6" customFormat="1" ht="39" customHeight="1">
      <c r="B163" s="22"/>
      <c r="C163" s="126" t="s">
        <v>216</v>
      </c>
      <c r="D163" s="126" t="s">
        <v>163</v>
      </c>
      <c r="E163" s="127" t="s">
        <v>763</v>
      </c>
      <c r="F163" s="215" t="s">
        <v>764</v>
      </c>
      <c r="G163" s="214"/>
      <c r="H163" s="214"/>
      <c r="I163" s="214"/>
      <c r="J163" s="128" t="s">
        <v>306</v>
      </c>
      <c r="K163" s="129">
        <v>6</v>
      </c>
      <c r="L163" s="216">
        <v>0</v>
      </c>
      <c r="M163" s="214"/>
      <c r="N163" s="213">
        <f>ROUND($L$163*$K$163,2)</f>
        <v>0</v>
      </c>
      <c r="O163" s="214"/>
      <c r="P163" s="214"/>
      <c r="Q163" s="214"/>
      <c r="R163" s="23"/>
      <c r="T163" s="130"/>
      <c r="U163" s="29" t="s">
        <v>44</v>
      </c>
      <c r="V163" s="131">
        <v>0.254</v>
      </c>
      <c r="W163" s="131">
        <f>$V$163*$K$163</f>
        <v>1.524</v>
      </c>
      <c r="X163" s="131">
        <v>0.01885</v>
      </c>
      <c r="Y163" s="131">
        <f>$X$163*$K$163</f>
        <v>0.11309999999999999</v>
      </c>
      <c r="Z163" s="131">
        <v>0</v>
      </c>
      <c r="AA163" s="132">
        <f>$Z$163*$K$163</f>
        <v>0</v>
      </c>
      <c r="AR163" s="6" t="s">
        <v>167</v>
      </c>
      <c r="AT163" s="6" t="s">
        <v>163</v>
      </c>
      <c r="AU163" s="6" t="s">
        <v>103</v>
      </c>
      <c r="AY163" s="6" t="s">
        <v>162</v>
      </c>
      <c r="BE163" s="85">
        <f>IF($U$163="základní",$N$163,0)</f>
        <v>0</v>
      </c>
      <c r="BF163" s="85">
        <f>IF($U$163="snížená",$N$163,0)</f>
        <v>0</v>
      </c>
      <c r="BG163" s="85">
        <f>IF($U$163="zákl. přenesená",$N$163,0)</f>
        <v>0</v>
      </c>
      <c r="BH163" s="85">
        <f>IF($U$163="sníž. přenesená",$N$163,0)</f>
        <v>0</v>
      </c>
      <c r="BI163" s="85">
        <f>IF($U$163="nulová",$N$163,0)</f>
        <v>0</v>
      </c>
      <c r="BJ163" s="6" t="s">
        <v>22</v>
      </c>
      <c r="BK163" s="85">
        <f>ROUND($L$163*$K$163,2)</f>
        <v>0</v>
      </c>
      <c r="BL163" s="6" t="s">
        <v>167</v>
      </c>
    </row>
    <row r="164" spans="2:51" s="6" customFormat="1" ht="15.75" customHeight="1">
      <c r="B164" s="138"/>
      <c r="E164" s="139"/>
      <c r="F164" s="219" t="s">
        <v>191</v>
      </c>
      <c r="G164" s="220"/>
      <c r="H164" s="220"/>
      <c r="I164" s="220"/>
      <c r="K164" s="140">
        <v>6</v>
      </c>
      <c r="R164" s="141"/>
      <c r="T164" s="142"/>
      <c r="AA164" s="143"/>
      <c r="AT164" s="139" t="s">
        <v>169</v>
      </c>
      <c r="AU164" s="139" t="s">
        <v>103</v>
      </c>
      <c r="AV164" s="139" t="s">
        <v>103</v>
      </c>
      <c r="AW164" s="139" t="s">
        <v>113</v>
      </c>
      <c r="AX164" s="139" t="s">
        <v>22</v>
      </c>
      <c r="AY164" s="139" t="s">
        <v>162</v>
      </c>
    </row>
    <row r="165" spans="2:63" s="116" customFormat="1" ht="30.75" customHeight="1">
      <c r="B165" s="117"/>
      <c r="D165" s="125" t="s">
        <v>731</v>
      </c>
      <c r="E165" s="125"/>
      <c r="F165" s="125"/>
      <c r="G165" s="125"/>
      <c r="H165" s="125"/>
      <c r="I165" s="125"/>
      <c r="J165" s="125"/>
      <c r="K165" s="125"/>
      <c r="L165" s="125"/>
      <c r="M165" s="125"/>
      <c r="N165" s="210">
        <f>$BK$165</f>
        <v>0</v>
      </c>
      <c r="O165" s="211"/>
      <c r="P165" s="211"/>
      <c r="Q165" s="211"/>
      <c r="R165" s="120"/>
      <c r="T165" s="121"/>
      <c r="W165" s="122">
        <f>SUM($W$166:$W$169)</f>
        <v>0.42500000000000004</v>
      </c>
      <c r="Y165" s="122">
        <f>SUM($Y$166:$Y$169)</f>
        <v>0</v>
      </c>
      <c r="AA165" s="123">
        <f>SUM($AA$166:$AA$169)</f>
        <v>0</v>
      </c>
      <c r="AR165" s="119" t="s">
        <v>22</v>
      </c>
      <c r="AT165" s="119" t="s">
        <v>78</v>
      </c>
      <c r="AU165" s="119" t="s">
        <v>22</v>
      </c>
      <c r="AY165" s="119" t="s">
        <v>162</v>
      </c>
      <c r="BK165" s="124">
        <f>SUM($BK$166:$BK$169)</f>
        <v>0</v>
      </c>
    </row>
    <row r="166" spans="2:64" s="6" customFormat="1" ht="39" customHeight="1">
      <c r="B166" s="22"/>
      <c r="C166" s="126" t="s">
        <v>220</v>
      </c>
      <c r="D166" s="126" t="s">
        <v>163</v>
      </c>
      <c r="E166" s="127" t="s">
        <v>765</v>
      </c>
      <c r="F166" s="215" t="s">
        <v>766</v>
      </c>
      <c r="G166" s="214"/>
      <c r="H166" s="214"/>
      <c r="I166" s="214"/>
      <c r="J166" s="128" t="s">
        <v>166</v>
      </c>
      <c r="K166" s="129">
        <v>8.5</v>
      </c>
      <c r="L166" s="216">
        <v>0</v>
      </c>
      <c r="M166" s="214"/>
      <c r="N166" s="213">
        <f>ROUND($L$166*$K$166,2)</f>
        <v>0</v>
      </c>
      <c r="O166" s="214"/>
      <c r="P166" s="214"/>
      <c r="Q166" s="214"/>
      <c r="R166" s="23"/>
      <c r="T166" s="130"/>
      <c r="U166" s="29" t="s">
        <v>44</v>
      </c>
      <c r="V166" s="131">
        <v>0.05</v>
      </c>
      <c r="W166" s="131">
        <f>$V$166*$K$166</f>
        <v>0.42500000000000004</v>
      </c>
      <c r="X166" s="131">
        <v>0</v>
      </c>
      <c r="Y166" s="131">
        <f>$X$166*$K$166</f>
        <v>0</v>
      </c>
      <c r="Z166" s="131">
        <v>0</v>
      </c>
      <c r="AA166" s="132">
        <f>$Z$166*$K$166</f>
        <v>0</v>
      </c>
      <c r="AR166" s="6" t="s">
        <v>167</v>
      </c>
      <c r="AT166" s="6" t="s">
        <v>163</v>
      </c>
      <c r="AU166" s="6" t="s">
        <v>103</v>
      </c>
      <c r="AY166" s="6" t="s">
        <v>162</v>
      </c>
      <c r="BE166" s="85">
        <f>IF($U$166="základní",$N$166,0)</f>
        <v>0</v>
      </c>
      <c r="BF166" s="85">
        <f>IF($U$166="snížená",$N$166,0)</f>
        <v>0</v>
      </c>
      <c r="BG166" s="85">
        <f>IF($U$166="zákl. přenesená",$N$166,0)</f>
        <v>0</v>
      </c>
      <c r="BH166" s="85">
        <f>IF($U$166="sníž. přenesená",$N$166,0)</f>
        <v>0</v>
      </c>
      <c r="BI166" s="85">
        <f>IF($U$166="nulová",$N$166,0)</f>
        <v>0</v>
      </c>
      <c r="BJ166" s="6" t="s">
        <v>22</v>
      </c>
      <c r="BK166" s="85">
        <f>ROUND($L$166*$K$166,2)</f>
        <v>0</v>
      </c>
      <c r="BL166" s="6" t="s">
        <v>167</v>
      </c>
    </row>
    <row r="167" spans="2:51" s="6" customFormat="1" ht="15.75" customHeight="1">
      <c r="B167" s="138"/>
      <c r="E167" s="139"/>
      <c r="F167" s="219" t="s">
        <v>767</v>
      </c>
      <c r="G167" s="220"/>
      <c r="H167" s="220"/>
      <c r="I167" s="220"/>
      <c r="K167" s="140">
        <v>0.8</v>
      </c>
      <c r="R167" s="141"/>
      <c r="T167" s="142"/>
      <c r="AA167" s="143"/>
      <c r="AT167" s="139" t="s">
        <v>169</v>
      </c>
      <c r="AU167" s="139" t="s">
        <v>103</v>
      </c>
      <c r="AV167" s="139" t="s">
        <v>103</v>
      </c>
      <c r="AW167" s="139" t="s">
        <v>113</v>
      </c>
      <c r="AX167" s="139" t="s">
        <v>79</v>
      </c>
      <c r="AY167" s="139" t="s">
        <v>162</v>
      </c>
    </row>
    <row r="168" spans="2:51" s="6" customFormat="1" ht="15.75" customHeight="1">
      <c r="B168" s="138"/>
      <c r="E168" s="139"/>
      <c r="F168" s="219" t="s">
        <v>768</v>
      </c>
      <c r="G168" s="220"/>
      <c r="H168" s="220"/>
      <c r="I168" s="220"/>
      <c r="K168" s="140">
        <v>7.7</v>
      </c>
      <c r="R168" s="141"/>
      <c r="T168" s="142"/>
      <c r="AA168" s="143"/>
      <c r="AT168" s="139" t="s">
        <v>169</v>
      </c>
      <c r="AU168" s="139" t="s">
        <v>103</v>
      </c>
      <c r="AV168" s="139" t="s">
        <v>103</v>
      </c>
      <c r="AW168" s="139" t="s">
        <v>113</v>
      </c>
      <c r="AX168" s="139" t="s">
        <v>79</v>
      </c>
      <c r="AY168" s="139" t="s">
        <v>162</v>
      </c>
    </row>
    <row r="169" spans="2:51" s="6" customFormat="1" ht="15.75" customHeight="1">
      <c r="B169" s="144"/>
      <c r="E169" s="145"/>
      <c r="F169" s="224" t="s">
        <v>172</v>
      </c>
      <c r="G169" s="225"/>
      <c r="H169" s="225"/>
      <c r="I169" s="225"/>
      <c r="K169" s="146">
        <v>8.5</v>
      </c>
      <c r="R169" s="147"/>
      <c r="T169" s="148"/>
      <c r="AA169" s="149"/>
      <c r="AT169" s="145" t="s">
        <v>169</v>
      </c>
      <c r="AU169" s="145" t="s">
        <v>103</v>
      </c>
      <c r="AV169" s="145" t="s">
        <v>167</v>
      </c>
      <c r="AW169" s="145" t="s">
        <v>113</v>
      </c>
      <c r="AX169" s="145" t="s">
        <v>22</v>
      </c>
      <c r="AY169" s="145" t="s">
        <v>162</v>
      </c>
    </row>
    <row r="170" spans="2:63" s="116" customFormat="1" ht="30.75" customHeight="1">
      <c r="B170" s="117"/>
      <c r="D170" s="125" t="s">
        <v>117</v>
      </c>
      <c r="E170" s="125"/>
      <c r="F170" s="125"/>
      <c r="G170" s="125"/>
      <c r="H170" s="125"/>
      <c r="I170" s="125"/>
      <c r="J170" s="125"/>
      <c r="K170" s="125"/>
      <c r="L170" s="125"/>
      <c r="M170" s="125"/>
      <c r="N170" s="210">
        <f>$BK$170</f>
        <v>0</v>
      </c>
      <c r="O170" s="211"/>
      <c r="P170" s="211"/>
      <c r="Q170" s="211"/>
      <c r="R170" s="120"/>
      <c r="T170" s="121"/>
      <c r="W170" s="122">
        <f>SUM($W$171:$W$178)</f>
        <v>6.5885</v>
      </c>
      <c r="Y170" s="122">
        <f>SUM($Y$171:$Y$178)</f>
        <v>0.9204910000000001</v>
      </c>
      <c r="AA170" s="123">
        <f>SUM($AA$171:$AA$178)</f>
        <v>0</v>
      </c>
      <c r="AR170" s="119" t="s">
        <v>22</v>
      </c>
      <c r="AT170" s="119" t="s">
        <v>78</v>
      </c>
      <c r="AU170" s="119" t="s">
        <v>22</v>
      </c>
      <c r="AY170" s="119" t="s">
        <v>162</v>
      </c>
      <c r="BK170" s="124">
        <f>SUM($BK$171:$BK$178)</f>
        <v>0</v>
      </c>
    </row>
    <row r="171" spans="2:64" s="6" customFormat="1" ht="27" customHeight="1">
      <c r="B171" s="22"/>
      <c r="C171" s="126" t="s">
        <v>226</v>
      </c>
      <c r="D171" s="126" t="s">
        <v>163</v>
      </c>
      <c r="E171" s="127" t="s">
        <v>769</v>
      </c>
      <c r="F171" s="215" t="s">
        <v>770</v>
      </c>
      <c r="G171" s="214"/>
      <c r="H171" s="214"/>
      <c r="I171" s="214"/>
      <c r="J171" s="128" t="s">
        <v>166</v>
      </c>
      <c r="K171" s="129">
        <v>0.8</v>
      </c>
      <c r="L171" s="216">
        <v>0</v>
      </c>
      <c r="M171" s="214"/>
      <c r="N171" s="213">
        <f>ROUND($L$171*$K$171,2)</f>
        <v>0</v>
      </c>
      <c r="O171" s="214"/>
      <c r="P171" s="214"/>
      <c r="Q171" s="214"/>
      <c r="R171" s="23"/>
      <c r="T171" s="130"/>
      <c r="U171" s="29" t="s">
        <v>44</v>
      </c>
      <c r="V171" s="131">
        <v>0.757</v>
      </c>
      <c r="W171" s="131">
        <f>$V$171*$K$171</f>
        <v>0.6056</v>
      </c>
      <c r="X171" s="131">
        <v>0.10362</v>
      </c>
      <c r="Y171" s="131">
        <f>$X$171*$K$171</f>
        <v>0.08289600000000001</v>
      </c>
      <c r="Z171" s="131">
        <v>0</v>
      </c>
      <c r="AA171" s="132">
        <f>$Z$171*$K$171</f>
        <v>0</v>
      </c>
      <c r="AR171" s="6" t="s">
        <v>167</v>
      </c>
      <c r="AT171" s="6" t="s">
        <v>163</v>
      </c>
      <c r="AU171" s="6" t="s">
        <v>103</v>
      </c>
      <c r="AY171" s="6" t="s">
        <v>162</v>
      </c>
      <c r="BE171" s="85">
        <f>IF($U$171="základní",$N$171,0)</f>
        <v>0</v>
      </c>
      <c r="BF171" s="85">
        <f>IF($U$171="snížená",$N$171,0)</f>
        <v>0</v>
      </c>
      <c r="BG171" s="85">
        <f>IF($U$171="zákl. přenesená",$N$171,0)</f>
        <v>0</v>
      </c>
      <c r="BH171" s="85">
        <f>IF($U$171="sníž. přenesená",$N$171,0)</f>
        <v>0</v>
      </c>
      <c r="BI171" s="85">
        <f>IF($U$171="nulová",$N$171,0)</f>
        <v>0</v>
      </c>
      <c r="BJ171" s="6" t="s">
        <v>22</v>
      </c>
      <c r="BK171" s="85">
        <f>ROUND($L$171*$K$171,2)</f>
        <v>0</v>
      </c>
      <c r="BL171" s="6" t="s">
        <v>167</v>
      </c>
    </row>
    <row r="172" spans="2:51" s="6" customFormat="1" ht="15.75" customHeight="1">
      <c r="B172" s="138"/>
      <c r="E172" s="139"/>
      <c r="F172" s="219" t="s">
        <v>771</v>
      </c>
      <c r="G172" s="220"/>
      <c r="H172" s="220"/>
      <c r="I172" s="220"/>
      <c r="K172" s="140">
        <v>0.8</v>
      </c>
      <c r="R172" s="141"/>
      <c r="T172" s="142"/>
      <c r="AA172" s="143"/>
      <c r="AT172" s="139" t="s">
        <v>169</v>
      </c>
      <c r="AU172" s="139" t="s">
        <v>103</v>
      </c>
      <c r="AV172" s="139" t="s">
        <v>103</v>
      </c>
      <c r="AW172" s="139" t="s">
        <v>113</v>
      </c>
      <c r="AX172" s="139" t="s">
        <v>22</v>
      </c>
      <c r="AY172" s="139" t="s">
        <v>162</v>
      </c>
    </row>
    <row r="173" spans="2:64" s="6" customFormat="1" ht="27" customHeight="1">
      <c r="B173" s="22"/>
      <c r="C173" s="150" t="s">
        <v>231</v>
      </c>
      <c r="D173" s="150" t="s">
        <v>221</v>
      </c>
      <c r="E173" s="151" t="s">
        <v>267</v>
      </c>
      <c r="F173" s="226" t="s">
        <v>772</v>
      </c>
      <c r="G173" s="227"/>
      <c r="H173" s="227"/>
      <c r="I173" s="227"/>
      <c r="J173" s="152" t="s">
        <v>166</v>
      </c>
      <c r="K173" s="153">
        <v>0.044</v>
      </c>
      <c r="L173" s="228">
        <v>0</v>
      </c>
      <c r="M173" s="227"/>
      <c r="N173" s="229">
        <f>ROUND($L$173*$K$173,2)</f>
        <v>0</v>
      </c>
      <c r="O173" s="214"/>
      <c r="P173" s="214"/>
      <c r="Q173" s="214"/>
      <c r="R173" s="23"/>
      <c r="T173" s="130"/>
      <c r="U173" s="29" t="s">
        <v>44</v>
      </c>
      <c r="V173" s="131">
        <v>0</v>
      </c>
      <c r="W173" s="131">
        <f>$V$173*$K$173</f>
        <v>0</v>
      </c>
      <c r="X173" s="131">
        <v>0.18</v>
      </c>
      <c r="Y173" s="131">
        <f>$X$173*$K$173</f>
        <v>0.00792</v>
      </c>
      <c r="Z173" s="131">
        <v>0</v>
      </c>
      <c r="AA173" s="132">
        <f>$Z$173*$K$173</f>
        <v>0</v>
      </c>
      <c r="AR173" s="6" t="s">
        <v>201</v>
      </c>
      <c r="AT173" s="6" t="s">
        <v>221</v>
      </c>
      <c r="AU173" s="6" t="s">
        <v>103</v>
      </c>
      <c r="AY173" s="6" t="s">
        <v>162</v>
      </c>
      <c r="BE173" s="85">
        <f>IF($U$173="základní",$N$173,0)</f>
        <v>0</v>
      </c>
      <c r="BF173" s="85">
        <f>IF($U$173="snížená",$N$173,0)</f>
        <v>0</v>
      </c>
      <c r="BG173" s="85">
        <f>IF($U$173="zákl. přenesená",$N$173,0)</f>
        <v>0</v>
      </c>
      <c r="BH173" s="85">
        <f>IF($U$173="sníž. přenesená",$N$173,0)</f>
        <v>0</v>
      </c>
      <c r="BI173" s="85">
        <f>IF($U$173="nulová",$N$173,0)</f>
        <v>0</v>
      </c>
      <c r="BJ173" s="6" t="s">
        <v>22</v>
      </c>
      <c r="BK173" s="85">
        <f>ROUND($L$173*$K$173,2)</f>
        <v>0</v>
      </c>
      <c r="BL173" s="6" t="s">
        <v>167</v>
      </c>
    </row>
    <row r="174" spans="2:51" s="6" customFormat="1" ht="27" customHeight="1">
      <c r="B174" s="138"/>
      <c r="E174" s="139"/>
      <c r="F174" s="219" t="s">
        <v>773</v>
      </c>
      <c r="G174" s="220"/>
      <c r="H174" s="220"/>
      <c r="I174" s="220"/>
      <c r="K174" s="140">
        <v>0.044</v>
      </c>
      <c r="R174" s="141"/>
      <c r="T174" s="142"/>
      <c r="AA174" s="143"/>
      <c r="AT174" s="139" t="s">
        <v>169</v>
      </c>
      <c r="AU174" s="139" t="s">
        <v>103</v>
      </c>
      <c r="AV174" s="139" t="s">
        <v>103</v>
      </c>
      <c r="AW174" s="139" t="s">
        <v>113</v>
      </c>
      <c r="AX174" s="139" t="s">
        <v>22</v>
      </c>
      <c r="AY174" s="139" t="s">
        <v>162</v>
      </c>
    </row>
    <row r="175" spans="2:64" s="6" customFormat="1" ht="27" customHeight="1">
      <c r="B175" s="22"/>
      <c r="C175" s="126" t="s">
        <v>8</v>
      </c>
      <c r="D175" s="126" t="s">
        <v>163</v>
      </c>
      <c r="E175" s="127" t="s">
        <v>774</v>
      </c>
      <c r="F175" s="215" t="s">
        <v>775</v>
      </c>
      <c r="G175" s="214"/>
      <c r="H175" s="214"/>
      <c r="I175" s="214"/>
      <c r="J175" s="128" t="s">
        <v>166</v>
      </c>
      <c r="K175" s="129">
        <v>7.7</v>
      </c>
      <c r="L175" s="216">
        <v>0</v>
      </c>
      <c r="M175" s="214"/>
      <c r="N175" s="213">
        <f>ROUND($L$175*$K$175,2)</f>
        <v>0</v>
      </c>
      <c r="O175" s="214"/>
      <c r="P175" s="214"/>
      <c r="Q175" s="214"/>
      <c r="R175" s="23"/>
      <c r="T175" s="130"/>
      <c r="U175" s="29" t="s">
        <v>44</v>
      </c>
      <c r="V175" s="131">
        <v>0.777</v>
      </c>
      <c r="W175" s="131">
        <f>$V$175*$K$175</f>
        <v>5.9829</v>
      </c>
      <c r="X175" s="131">
        <v>0.101</v>
      </c>
      <c r="Y175" s="131">
        <f>$X$175*$K$175</f>
        <v>0.7777000000000001</v>
      </c>
      <c r="Z175" s="131">
        <v>0</v>
      </c>
      <c r="AA175" s="132">
        <f>$Z$175*$K$175</f>
        <v>0</v>
      </c>
      <c r="AR175" s="6" t="s">
        <v>167</v>
      </c>
      <c r="AT175" s="6" t="s">
        <v>163</v>
      </c>
      <c r="AU175" s="6" t="s">
        <v>103</v>
      </c>
      <c r="AY175" s="6" t="s">
        <v>162</v>
      </c>
      <c r="BE175" s="85">
        <f>IF($U$175="základní",$N$175,0)</f>
        <v>0</v>
      </c>
      <c r="BF175" s="85">
        <f>IF($U$175="snížená",$N$175,0)</f>
        <v>0</v>
      </c>
      <c r="BG175" s="85">
        <f>IF($U$175="zákl. přenesená",$N$175,0)</f>
        <v>0</v>
      </c>
      <c r="BH175" s="85">
        <f>IF($U$175="sníž. přenesená",$N$175,0)</f>
        <v>0</v>
      </c>
      <c r="BI175" s="85">
        <f>IF($U$175="nulová",$N$175,0)</f>
        <v>0</v>
      </c>
      <c r="BJ175" s="6" t="s">
        <v>22</v>
      </c>
      <c r="BK175" s="85">
        <f>ROUND($L$175*$K$175,2)</f>
        <v>0</v>
      </c>
      <c r="BL175" s="6" t="s">
        <v>167</v>
      </c>
    </row>
    <row r="176" spans="2:51" s="6" customFormat="1" ht="15.75" customHeight="1">
      <c r="B176" s="138"/>
      <c r="E176" s="139"/>
      <c r="F176" s="219" t="s">
        <v>776</v>
      </c>
      <c r="G176" s="220"/>
      <c r="H176" s="220"/>
      <c r="I176" s="220"/>
      <c r="K176" s="140">
        <v>7.7</v>
      </c>
      <c r="R176" s="141"/>
      <c r="T176" s="142"/>
      <c r="AA176" s="143"/>
      <c r="AT176" s="139" t="s">
        <v>169</v>
      </c>
      <c r="AU176" s="139" t="s">
        <v>103</v>
      </c>
      <c r="AV176" s="139" t="s">
        <v>103</v>
      </c>
      <c r="AW176" s="139" t="s">
        <v>113</v>
      </c>
      <c r="AX176" s="139" t="s">
        <v>22</v>
      </c>
      <c r="AY176" s="139" t="s">
        <v>162</v>
      </c>
    </row>
    <row r="177" spans="2:64" s="6" customFormat="1" ht="27" customHeight="1">
      <c r="B177" s="22"/>
      <c r="C177" s="150" t="s">
        <v>239</v>
      </c>
      <c r="D177" s="150" t="s">
        <v>221</v>
      </c>
      <c r="E177" s="151" t="s">
        <v>777</v>
      </c>
      <c r="F177" s="226" t="s">
        <v>778</v>
      </c>
      <c r="G177" s="227"/>
      <c r="H177" s="227"/>
      <c r="I177" s="227"/>
      <c r="J177" s="152" t="s">
        <v>166</v>
      </c>
      <c r="K177" s="153">
        <v>0.385</v>
      </c>
      <c r="L177" s="228">
        <v>0</v>
      </c>
      <c r="M177" s="227"/>
      <c r="N177" s="229">
        <f>ROUND($L$177*$K$177,2)</f>
        <v>0</v>
      </c>
      <c r="O177" s="214"/>
      <c r="P177" s="214"/>
      <c r="Q177" s="214"/>
      <c r="R177" s="23"/>
      <c r="T177" s="130"/>
      <c r="U177" s="29" t="s">
        <v>44</v>
      </c>
      <c r="V177" s="131">
        <v>0</v>
      </c>
      <c r="W177" s="131">
        <f>$V$177*$K$177</f>
        <v>0</v>
      </c>
      <c r="X177" s="131">
        <v>0.135</v>
      </c>
      <c r="Y177" s="131">
        <f>$X$177*$K$177</f>
        <v>0.05197500000000001</v>
      </c>
      <c r="Z177" s="131">
        <v>0</v>
      </c>
      <c r="AA177" s="132">
        <f>$Z$177*$K$177</f>
        <v>0</v>
      </c>
      <c r="AR177" s="6" t="s">
        <v>201</v>
      </c>
      <c r="AT177" s="6" t="s">
        <v>221</v>
      </c>
      <c r="AU177" s="6" t="s">
        <v>103</v>
      </c>
      <c r="AY177" s="6" t="s">
        <v>162</v>
      </c>
      <c r="BE177" s="85">
        <f>IF($U$177="základní",$N$177,0)</f>
        <v>0</v>
      </c>
      <c r="BF177" s="85">
        <f>IF($U$177="snížená",$N$177,0)</f>
        <v>0</v>
      </c>
      <c r="BG177" s="85">
        <f>IF($U$177="zákl. přenesená",$N$177,0)</f>
        <v>0</v>
      </c>
      <c r="BH177" s="85">
        <f>IF($U$177="sníž. přenesená",$N$177,0)</f>
        <v>0</v>
      </c>
      <c r="BI177" s="85">
        <f>IF($U$177="nulová",$N$177,0)</f>
        <v>0</v>
      </c>
      <c r="BJ177" s="6" t="s">
        <v>22</v>
      </c>
      <c r="BK177" s="85">
        <f>ROUND($L$177*$K$177,2)</f>
        <v>0</v>
      </c>
      <c r="BL177" s="6" t="s">
        <v>167</v>
      </c>
    </row>
    <row r="178" spans="2:51" s="6" customFormat="1" ht="27" customHeight="1">
      <c r="B178" s="138"/>
      <c r="E178" s="139"/>
      <c r="F178" s="219" t="s">
        <v>779</v>
      </c>
      <c r="G178" s="220"/>
      <c r="H178" s="220"/>
      <c r="I178" s="220"/>
      <c r="K178" s="140">
        <v>0.385</v>
      </c>
      <c r="R178" s="141"/>
      <c r="T178" s="142"/>
      <c r="AA178" s="143"/>
      <c r="AT178" s="139" t="s">
        <v>169</v>
      </c>
      <c r="AU178" s="139" t="s">
        <v>103</v>
      </c>
      <c r="AV178" s="139" t="s">
        <v>103</v>
      </c>
      <c r="AW178" s="139" t="s">
        <v>113</v>
      </c>
      <c r="AX178" s="139" t="s">
        <v>22</v>
      </c>
      <c r="AY178" s="139" t="s">
        <v>162</v>
      </c>
    </row>
    <row r="179" spans="2:63" s="116" customFormat="1" ht="30.75" customHeight="1">
      <c r="B179" s="117"/>
      <c r="D179" s="125" t="s">
        <v>118</v>
      </c>
      <c r="E179" s="125"/>
      <c r="F179" s="125"/>
      <c r="G179" s="125"/>
      <c r="H179" s="125"/>
      <c r="I179" s="125"/>
      <c r="J179" s="125"/>
      <c r="K179" s="125"/>
      <c r="L179" s="125"/>
      <c r="M179" s="125"/>
      <c r="N179" s="210">
        <f>$BK$179</f>
        <v>0</v>
      </c>
      <c r="O179" s="211"/>
      <c r="P179" s="211"/>
      <c r="Q179" s="211"/>
      <c r="R179" s="120"/>
      <c r="T179" s="121"/>
      <c r="W179" s="122">
        <f>SUM($W$180:$W$186)</f>
        <v>9.664912</v>
      </c>
      <c r="Y179" s="122">
        <f>SUM($Y$180:$Y$186)</f>
        <v>0.0777576</v>
      </c>
      <c r="AA179" s="123">
        <f>SUM($AA$180:$AA$186)</f>
        <v>0</v>
      </c>
      <c r="AR179" s="119" t="s">
        <v>22</v>
      </c>
      <c r="AT179" s="119" t="s">
        <v>78</v>
      </c>
      <c r="AU179" s="119" t="s">
        <v>22</v>
      </c>
      <c r="AY179" s="119" t="s">
        <v>162</v>
      </c>
      <c r="BK179" s="124">
        <f>SUM($BK$180:$BK$186)</f>
        <v>0</v>
      </c>
    </row>
    <row r="180" spans="2:64" s="6" customFormat="1" ht="27" customHeight="1">
      <c r="B180" s="22"/>
      <c r="C180" s="126" t="s">
        <v>243</v>
      </c>
      <c r="D180" s="126" t="s">
        <v>163</v>
      </c>
      <c r="E180" s="127" t="s">
        <v>780</v>
      </c>
      <c r="F180" s="215" t="s">
        <v>781</v>
      </c>
      <c r="G180" s="214"/>
      <c r="H180" s="214"/>
      <c r="I180" s="214"/>
      <c r="J180" s="128" t="s">
        <v>166</v>
      </c>
      <c r="K180" s="129">
        <v>10.4</v>
      </c>
      <c r="L180" s="216">
        <v>0</v>
      </c>
      <c r="M180" s="214"/>
      <c r="N180" s="213">
        <f>ROUND($L$180*$K$180,2)</f>
        <v>0</v>
      </c>
      <c r="O180" s="214"/>
      <c r="P180" s="214"/>
      <c r="Q180" s="214"/>
      <c r="R180" s="23"/>
      <c r="T180" s="130"/>
      <c r="U180" s="29" t="s">
        <v>44</v>
      </c>
      <c r="V180" s="131">
        <v>0.245</v>
      </c>
      <c r="W180" s="131">
        <f>$V$180*$K$180</f>
        <v>2.548</v>
      </c>
      <c r="X180" s="131">
        <v>0.00268</v>
      </c>
      <c r="Y180" s="131">
        <f>$X$180*$K$180</f>
        <v>0.027872</v>
      </c>
      <c r="Z180" s="131">
        <v>0</v>
      </c>
      <c r="AA180" s="132">
        <f>$Z$180*$K$180</f>
        <v>0</v>
      </c>
      <c r="AR180" s="6" t="s">
        <v>167</v>
      </c>
      <c r="AT180" s="6" t="s">
        <v>163</v>
      </c>
      <c r="AU180" s="6" t="s">
        <v>103</v>
      </c>
      <c r="AY180" s="6" t="s">
        <v>162</v>
      </c>
      <c r="BE180" s="85">
        <f>IF($U$180="základní",$N$180,0)</f>
        <v>0</v>
      </c>
      <c r="BF180" s="85">
        <f>IF($U$180="snížená",$N$180,0)</f>
        <v>0</v>
      </c>
      <c r="BG180" s="85">
        <f>IF($U$180="zákl. přenesená",$N$180,0)</f>
        <v>0</v>
      </c>
      <c r="BH180" s="85">
        <f>IF($U$180="sníž. přenesená",$N$180,0)</f>
        <v>0</v>
      </c>
      <c r="BI180" s="85">
        <f>IF($U$180="nulová",$N$180,0)</f>
        <v>0</v>
      </c>
      <c r="BJ180" s="6" t="s">
        <v>22</v>
      </c>
      <c r="BK180" s="85">
        <f>ROUND($L$180*$K$180,2)</f>
        <v>0</v>
      </c>
      <c r="BL180" s="6" t="s">
        <v>167</v>
      </c>
    </row>
    <row r="181" spans="2:51" s="6" customFormat="1" ht="15.75" customHeight="1">
      <c r="B181" s="138"/>
      <c r="E181" s="139"/>
      <c r="F181" s="219" t="s">
        <v>782</v>
      </c>
      <c r="G181" s="220"/>
      <c r="H181" s="220"/>
      <c r="I181" s="220"/>
      <c r="K181" s="140">
        <v>10.4</v>
      </c>
      <c r="R181" s="141"/>
      <c r="T181" s="142"/>
      <c r="AA181" s="143"/>
      <c r="AT181" s="139" t="s">
        <v>169</v>
      </c>
      <c r="AU181" s="139" t="s">
        <v>103</v>
      </c>
      <c r="AV181" s="139" t="s">
        <v>103</v>
      </c>
      <c r="AW181" s="139" t="s">
        <v>113</v>
      </c>
      <c r="AX181" s="139" t="s">
        <v>22</v>
      </c>
      <c r="AY181" s="139" t="s">
        <v>162</v>
      </c>
    </row>
    <row r="182" spans="2:64" s="6" customFormat="1" ht="39" customHeight="1">
      <c r="B182" s="22"/>
      <c r="C182" s="126" t="s">
        <v>249</v>
      </c>
      <c r="D182" s="126" t="s">
        <v>163</v>
      </c>
      <c r="E182" s="127" t="s">
        <v>783</v>
      </c>
      <c r="F182" s="215" t="s">
        <v>784</v>
      </c>
      <c r="G182" s="214"/>
      <c r="H182" s="214"/>
      <c r="I182" s="214"/>
      <c r="J182" s="128" t="s">
        <v>166</v>
      </c>
      <c r="K182" s="129">
        <v>0.716</v>
      </c>
      <c r="L182" s="216">
        <v>0</v>
      </c>
      <c r="M182" s="214"/>
      <c r="N182" s="213">
        <f>ROUND($L$182*$K$182,2)</f>
        <v>0</v>
      </c>
      <c r="O182" s="214"/>
      <c r="P182" s="214"/>
      <c r="Q182" s="214"/>
      <c r="R182" s="23"/>
      <c r="T182" s="130"/>
      <c r="U182" s="29" t="s">
        <v>44</v>
      </c>
      <c r="V182" s="131">
        <v>0.132</v>
      </c>
      <c r="W182" s="131">
        <f>$V$182*$K$182</f>
        <v>0.094512</v>
      </c>
      <c r="X182" s="131">
        <v>0.0014</v>
      </c>
      <c r="Y182" s="131">
        <f>$X$182*$K$182</f>
        <v>0.0010023999999999999</v>
      </c>
      <c r="Z182" s="131">
        <v>0</v>
      </c>
      <c r="AA182" s="132">
        <f>$Z$182*$K$182</f>
        <v>0</v>
      </c>
      <c r="AR182" s="6" t="s">
        <v>167</v>
      </c>
      <c r="AT182" s="6" t="s">
        <v>163</v>
      </c>
      <c r="AU182" s="6" t="s">
        <v>103</v>
      </c>
      <c r="AY182" s="6" t="s">
        <v>162</v>
      </c>
      <c r="BE182" s="85">
        <f>IF($U$182="základní",$N$182,0)</f>
        <v>0</v>
      </c>
      <c r="BF182" s="85">
        <f>IF($U$182="snížená",$N$182,0)</f>
        <v>0</v>
      </c>
      <c r="BG182" s="85">
        <f>IF($U$182="zákl. přenesená",$N$182,0)</f>
        <v>0</v>
      </c>
      <c r="BH182" s="85">
        <f>IF($U$182="sníž. přenesená",$N$182,0)</f>
        <v>0</v>
      </c>
      <c r="BI182" s="85">
        <f>IF($U$182="nulová",$N$182,0)</f>
        <v>0</v>
      </c>
      <c r="BJ182" s="6" t="s">
        <v>22</v>
      </c>
      <c r="BK182" s="85">
        <f>ROUND($L$182*$K$182,2)</f>
        <v>0</v>
      </c>
      <c r="BL182" s="6" t="s">
        <v>167</v>
      </c>
    </row>
    <row r="183" spans="2:51" s="6" customFormat="1" ht="27" customHeight="1">
      <c r="B183" s="138"/>
      <c r="E183" s="139"/>
      <c r="F183" s="219" t="s">
        <v>785</v>
      </c>
      <c r="G183" s="220"/>
      <c r="H183" s="220"/>
      <c r="I183" s="220"/>
      <c r="K183" s="140">
        <v>0.716</v>
      </c>
      <c r="R183" s="141"/>
      <c r="T183" s="142"/>
      <c r="AA183" s="143"/>
      <c r="AT183" s="139" t="s">
        <v>169</v>
      </c>
      <c r="AU183" s="139" t="s">
        <v>103</v>
      </c>
      <c r="AV183" s="139" t="s">
        <v>103</v>
      </c>
      <c r="AW183" s="139" t="s">
        <v>113</v>
      </c>
      <c r="AX183" s="139" t="s">
        <v>22</v>
      </c>
      <c r="AY183" s="139" t="s">
        <v>162</v>
      </c>
    </row>
    <row r="184" spans="2:64" s="6" customFormat="1" ht="27" customHeight="1">
      <c r="B184" s="22"/>
      <c r="C184" s="126" t="s">
        <v>253</v>
      </c>
      <c r="D184" s="126" t="s">
        <v>163</v>
      </c>
      <c r="E184" s="127" t="s">
        <v>786</v>
      </c>
      <c r="F184" s="215" t="s">
        <v>787</v>
      </c>
      <c r="G184" s="214"/>
      <c r="H184" s="214"/>
      <c r="I184" s="214"/>
      <c r="J184" s="128" t="s">
        <v>166</v>
      </c>
      <c r="K184" s="129">
        <v>18.24</v>
      </c>
      <c r="L184" s="216">
        <v>0</v>
      </c>
      <c r="M184" s="214"/>
      <c r="N184" s="213">
        <f>ROUND($L$184*$K$184,2)</f>
        <v>0</v>
      </c>
      <c r="O184" s="214"/>
      <c r="P184" s="214"/>
      <c r="Q184" s="214"/>
      <c r="R184" s="23"/>
      <c r="T184" s="130"/>
      <c r="U184" s="29" t="s">
        <v>44</v>
      </c>
      <c r="V184" s="131">
        <v>0.385</v>
      </c>
      <c r="W184" s="131">
        <f>$V$184*$K$184</f>
        <v>7.022399999999999</v>
      </c>
      <c r="X184" s="131">
        <v>0.00268</v>
      </c>
      <c r="Y184" s="131">
        <f>$X$184*$K$184</f>
        <v>0.048883199999999995</v>
      </c>
      <c r="Z184" s="131">
        <v>0</v>
      </c>
      <c r="AA184" s="132">
        <f>$Z$184*$K$184</f>
        <v>0</v>
      </c>
      <c r="AR184" s="6" t="s">
        <v>167</v>
      </c>
      <c r="AT184" s="6" t="s">
        <v>163</v>
      </c>
      <c r="AU184" s="6" t="s">
        <v>103</v>
      </c>
      <c r="AY184" s="6" t="s">
        <v>162</v>
      </c>
      <c r="BE184" s="85">
        <f>IF($U$184="základní",$N$184,0)</f>
        <v>0</v>
      </c>
      <c r="BF184" s="85">
        <f>IF($U$184="snížená",$N$184,0)</f>
        <v>0</v>
      </c>
      <c r="BG184" s="85">
        <f>IF($U$184="zákl. přenesená",$N$184,0)</f>
        <v>0</v>
      </c>
      <c r="BH184" s="85">
        <f>IF($U$184="sníž. přenesená",$N$184,0)</f>
        <v>0</v>
      </c>
      <c r="BI184" s="85">
        <f>IF($U$184="nulová",$N$184,0)</f>
        <v>0</v>
      </c>
      <c r="BJ184" s="6" t="s">
        <v>22</v>
      </c>
      <c r="BK184" s="85">
        <f>ROUND($L$184*$K$184,2)</f>
        <v>0</v>
      </c>
      <c r="BL184" s="6" t="s">
        <v>167</v>
      </c>
    </row>
    <row r="185" spans="2:51" s="6" customFormat="1" ht="15.75" customHeight="1">
      <c r="B185" s="133"/>
      <c r="E185" s="134"/>
      <c r="F185" s="217" t="s">
        <v>788</v>
      </c>
      <c r="G185" s="218"/>
      <c r="H185" s="218"/>
      <c r="I185" s="218"/>
      <c r="K185" s="134"/>
      <c r="R185" s="135"/>
      <c r="T185" s="136"/>
      <c r="AA185" s="137"/>
      <c r="AT185" s="134" t="s">
        <v>169</v>
      </c>
      <c r="AU185" s="134" t="s">
        <v>103</v>
      </c>
      <c r="AV185" s="134" t="s">
        <v>22</v>
      </c>
      <c r="AW185" s="134" t="s">
        <v>113</v>
      </c>
      <c r="AX185" s="134" t="s">
        <v>79</v>
      </c>
      <c r="AY185" s="134" t="s">
        <v>162</v>
      </c>
    </row>
    <row r="186" spans="2:51" s="6" customFormat="1" ht="15.75" customHeight="1">
      <c r="B186" s="138"/>
      <c r="E186" s="139"/>
      <c r="F186" s="219" t="s">
        <v>789</v>
      </c>
      <c r="G186" s="220"/>
      <c r="H186" s="220"/>
      <c r="I186" s="220"/>
      <c r="K186" s="140">
        <v>18.24</v>
      </c>
      <c r="R186" s="141"/>
      <c r="T186" s="142"/>
      <c r="AA186" s="143"/>
      <c r="AT186" s="139" t="s">
        <v>169</v>
      </c>
      <c r="AU186" s="139" t="s">
        <v>103</v>
      </c>
      <c r="AV186" s="139" t="s">
        <v>103</v>
      </c>
      <c r="AW186" s="139" t="s">
        <v>113</v>
      </c>
      <c r="AX186" s="139" t="s">
        <v>22</v>
      </c>
      <c r="AY186" s="139" t="s">
        <v>162</v>
      </c>
    </row>
    <row r="187" spans="2:63" s="116" customFormat="1" ht="30.75" customHeight="1">
      <c r="B187" s="117"/>
      <c r="D187" s="125" t="s">
        <v>121</v>
      </c>
      <c r="E187" s="125"/>
      <c r="F187" s="125"/>
      <c r="G187" s="125"/>
      <c r="H187" s="125"/>
      <c r="I187" s="125"/>
      <c r="J187" s="125"/>
      <c r="K187" s="125"/>
      <c r="L187" s="125"/>
      <c r="M187" s="125"/>
      <c r="N187" s="210">
        <f>$BK$187</f>
        <v>0</v>
      </c>
      <c r="O187" s="211"/>
      <c r="P187" s="211"/>
      <c r="Q187" s="211"/>
      <c r="R187" s="120"/>
      <c r="T187" s="121"/>
      <c r="W187" s="122">
        <f>SUM($W$188:$W$203)</f>
        <v>34.649727999999996</v>
      </c>
      <c r="Y187" s="122">
        <f>SUM($Y$188:$Y$203)</f>
        <v>0</v>
      </c>
      <c r="AA187" s="123">
        <f>SUM($AA$188:$AA$203)</f>
        <v>14.85016</v>
      </c>
      <c r="AR187" s="119" t="s">
        <v>22</v>
      </c>
      <c r="AT187" s="119" t="s">
        <v>78</v>
      </c>
      <c r="AU187" s="119" t="s">
        <v>22</v>
      </c>
      <c r="AY187" s="119" t="s">
        <v>162</v>
      </c>
      <c r="BK187" s="124">
        <f>SUM($BK$188:$BK$203)</f>
        <v>0</v>
      </c>
    </row>
    <row r="188" spans="2:64" s="6" customFormat="1" ht="15.75" customHeight="1">
      <c r="B188" s="22"/>
      <c r="C188" s="126" t="s">
        <v>258</v>
      </c>
      <c r="D188" s="126" t="s">
        <v>163</v>
      </c>
      <c r="E188" s="127" t="s">
        <v>790</v>
      </c>
      <c r="F188" s="215" t="s">
        <v>791</v>
      </c>
      <c r="G188" s="214"/>
      <c r="H188" s="214"/>
      <c r="I188" s="214"/>
      <c r="J188" s="128" t="s">
        <v>180</v>
      </c>
      <c r="K188" s="129">
        <v>3.888</v>
      </c>
      <c r="L188" s="216">
        <v>0</v>
      </c>
      <c r="M188" s="214"/>
      <c r="N188" s="213">
        <f>ROUND($L$188*$K$188,2)</f>
        <v>0</v>
      </c>
      <c r="O188" s="214"/>
      <c r="P188" s="214"/>
      <c r="Q188" s="214"/>
      <c r="R188" s="23"/>
      <c r="T188" s="130"/>
      <c r="U188" s="29" t="s">
        <v>44</v>
      </c>
      <c r="V188" s="131">
        <v>6.436</v>
      </c>
      <c r="W188" s="131">
        <f>$V$188*$K$188</f>
        <v>25.023168</v>
      </c>
      <c r="X188" s="131">
        <v>0</v>
      </c>
      <c r="Y188" s="131">
        <f>$X$188*$K$188</f>
        <v>0</v>
      </c>
      <c r="Z188" s="131">
        <v>2</v>
      </c>
      <c r="AA188" s="132">
        <f>$Z$188*$K$188</f>
        <v>7.776</v>
      </c>
      <c r="AR188" s="6" t="s">
        <v>167</v>
      </c>
      <c r="AT188" s="6" t="s">
        <v>163</v>
      </c>
      <c r="AU188" s="6" t="s">
        <v>103</v>
      </c>
      <c r="AY188" s="6" t="s">
        <v>162</v>
      </c>
      <c r="BE188" s="85">
        <f>IF($U$188="základní",$N$188,0)</f>
        <v>0</v>
      </c>
      <c r="BF188" s="85">
        <f>IF($U$188="snížená",$N$188,0)</f>
        <v>0</v>
      </c>
      <c r="BG188" s="85">
        <f>IF($U$188="zákl. přenesená",$N$188,0)</f>
        <v>0</v>
      </c>
      <c r="BH188" s="85">
        <f>IF($U$188="sníž. přenesená",$N$188,0)</f>
        <v>0</v>
      </c>
      <c r="BI188" s="85">
        <f>IF($U$188="nulová",$N$188,0)</f>
        <v>0</v>
      </c>
      <c r="BJ188" s="6" t="s">
        <v>22</v>
      </c>
      <c r="BK188" s="85">
        <f>ROUND($L$188*$K$188,2)</f>
        <v>0</v>
      </c>
      <c r="BL188" s="6" t="s">
        <v>167</v>
      </c>
    </row>
    <row r="189" spans="2:51" s="6" customFormat="1" ht="15.75" customHeight="1">
      <c r="B189" s="133"/>
      <c r="E189" s="134"/>
      <c r="F189" s="217" t="s">
        <v>792</v>
      </c>
      <c r="G189" s="218"/>
      <c r="H189" s="218"/>
      <c r="I189" s="218"/>
      <c r="K189" s="134"/>
      <c r="R189" s="135"/>
      <c r="T189" s="136"/>
      <c r="AA189" s="137"/>
      <c r="AT189" s="134" t="s">
        <v>169</v>
      </c>
      <c r="AU189" s="134" t="s">
        <v>103</v>
      </c>
      <c r="AV189" s="134" t="s">
        <v>22</v>
      </c>
      <c r="AW189" s="134" t="s">
        <v>113</v>
      </c>
      <c r="AX189" s="134" t="s">
        <v>79</v>
      </c>
      <c r="AY189" s="134" t="s">
        <v>162</v>
      </c>
    </row>
    <row r="190" spans="2:51" s="6" customFormat="1" ht="15.75" customHeight="1">
      <c r="B190" s="138"/>
      <c r="E190" s="139"/>
      <c r="F190" s="219" t="s">
        <v>793</v>
      </c>
      <c r="G190" s="220"/>
      <c r="H190" s="220"/>
      <c r="I190" s="220"/>
      <c r="K190" s="140">
        <v>0.768</v>
      </c>
      <c r="R190" s="141"/>
      <c r="T190" s="142"/>
      <c r="AA190" s="143"/>
      <c r="AT190" s="139" t="s">
        <v>169</v>
      </c>
      <c r="AU190" s="139" t="s">
        <v>103</v>
      </c>
      <c r="AV190" s="139" t="s">
        <v>103</v>
      </c>
      <c r="AW190" s="139" t="s">
        <v>113</v>
      </c>
      <c r="AX190" s="139" t="s">
        <v>79</v>
      </c>
      <c r="AY190" s="139" t="s">
        <v>162</v>
      </c>
    </row>
    <row r="191" spans="2:51" s="6" customFormat="1" ht="15.75" customHeight="1">
      <c r="B191" s="138"/>
      <c r="E191" s="139"/>
      <c r="F191" s="219" t="s">
        <v>794</v>
      </c>
      <c r="G191" s="220"/>
      <c r="H191" s="220"/>
      <c r="I191" s="220"/>
      <c r="K191" s="140">
        <v>3.12</v>
      </c>
      <c r="R191" s="141"/>
      <c r="T191" s="142"/>
      <c r="AA191" s="143"/>
      <c r="AT191" s="139" t="s">
        <v>169</v>
      </c>
      <c r="AU191" s="139" t="s">
        <v>103</v>
      </c>
      <c r="AV191" s="139" t="s">
        <v>103</v>
      </c>
      <c r="AW191" s="139" t="s">
        <v>113</v>
      </c>
      <c r="AX191" s="139" t="s">
        <v>79</v>
      </c>
      <c r="AY191" s="139" t="s">
        <v>162</v>
      </c>
    </row>
    <row r="192" spans="2:51" s="6" customFormat="1" ht="15.75" customHeight="1">
      <c r="B192" s="144"/>
      <c r="E192" s="145"/>
      <c r="F192" s="224" t="s">
        <v>172</v>
      </c>
      <c r="G192" s="225"/>
      <c r="H192" s="225"/>
      <c r="I192" s="225"/>
      <c r="K192" s="146">
        <v>3.888</v>
      </c>
      <c r="R192" s="147"/>
      <c r="T192" s="148"/>
      <c r="AA192" s="149"/>
      <c r="AT192" s="145" t="s">
        <v>169</v>
      </c>
      <c r="AU192" s="145" t="s">
        <v>103</v>
      </c>
      <c r="AV192" s="145" t="s">
        <v>167</v>
      </c>
      <c r="AW192" s="145" t="s">
        <v>113</v>
      </c>
      <c r="AX192" s="145" t="s">
        <v>22</v>
      </c>
      <c r="AY192" s="145" t="s">
        <v>162</v>
      </c>
    </row>
    <row r="193" spans="2:64" s="6" customFormat="1" ht="27" customHeight="1">
      <c r="B193" s="22"/>
      <c r="C193" s="126" t="s">
        <v>7</v>
      </c>
      <c r="D193" s="126" t="s">
        <v>163</v>
      </c>
      <c r="E193" s="127" t="s">
        <v>795</v>
      </c>
      <c r="F193" s="215" t="s">
        <v>796</v>
      </c>
      <c r="G193" s="214"/>
      <c r="H193" s="214"/>
      <c r="I193" s="214"/>
      <c r="J193" s="128" t="s">
        <v>180</v>
      </c>
      <c r="K193" s="129">
        <v>3.48</v>
      </c>
      <c r="L193" s="216">
        <v>0</v>
      </c>
      <c r="M193" s="214"/>
      <c r="N193" s="213">
        <f>ROUND($L$193*$K$193,2)</f>
        <v>0</v>
      </c>
      <c r="O193" s="214"/>
      <c r="P193" s="214"/>
      <c r="Q193" s="214"/>
      <c r="R193" s="23"/>
      <c r="T193" s="130"/>
      <c r="U193" s="29" t="s">
        <v>44</v>
      </c>
      <c r="V193" s="131">
        <v>1.701</v>
      </c>
      <c r="W193" s="131">
        <f>$V$193*$K$193</f>
        <v>5.91948</v>
      </c>
      <c r="X193" s="131">
        <v>0</v>
      </c>
      <c r="Y193" s="131">
        <f>$X$193*$K$193</f>
        <v>0</v>
      </c>
      <c r="Z193" s="131">
        <v>1.95</v>
      </c>
      <c r="AA193" s="132">
        <f>$Z$193*$K$193</f>
        <v>6.786</v>
      </c>
      <c r="AR193" s="6" t="s">
        <v>167</v>
      </c>
      <c r="AT193" s="6" t="s">
        <v>163</v>
      </c>
      <c r="AU193" s="6" t="s">
        <v>103</v>
      </c>
      <c r="AY193" s="6" t="s">
        <v>162</v>
      </c>
      <c r="BE193" s="85">
        <f>IF($U$193="základní",$N$193,0)</f>
        <v>0</v>
      </c>
      <c r="BF193" s="85">
        <f>IF($U$193="snížená",$N$193,0)</f>
        <v>0</v>
      </c>
      <c r="BG193" s="85">
        <f>IF($U$193="zákl. přenesená",$N$193,0)</f>
        <v>0</v>
      </c>
      <c r="BH193" s="85">
        <f>IF($U$193="sníž. přenesená",$N$193,0)</f>
        <v>0</v>
      </c>
      <c r="BI193" s="85">
        <f>IF($U$193="nulová",$N$193,0)</f>
        <v>0</v>
      </c>
      <c r="BJ193" s="6" t="s">
        <v>22</v>
      </c>
      <c r="BK193" s="85">
        <f>ROUND($L$193*$K$193,2)</f>
        <v>0</v>
      </c>
      <c r="BL193" s="6" t="s">
        <v>167</v>
      </c>
    </row>
    <row r="194" spans="2:51" s="6" customFormat="1" ht="15.75" customHeight="1">
      <c r="B194" s="133"/>
      <c r="E194" s="134"/>
      <c r="F194" s="217" t="s">
        <v>797</v>
      </c>
      <c r="G194" s="218"/>
      <c r="H194" s="218"/>
      <c r="I194" s="218"/>
      <c r="K194" s="134"/>
      <c r="R194" s="135"/>
      <c r="T194" s="136"/>
      <c r="AA194" s="137"/>
      <c r="AT194" s="134" t="s">
        <v>169</v>
      </c>
      <c r="AU194" s="134" t="s">
        <v>103</v>
      </c>
      <c r="AV194" s="134" t="s">
        <v>22</v>
      </c>
      <c r="AW194" s="134" t="s">
        <v>113</v>
      </c>
      <c r="AX194" s="134" t="s">
        <v>79</v>
      </c>
      <c r="AY194" s="134" t="s">
        <v>162</v>
      </c>
    </row>
    <row r="195" spans="2:51" s="6" customFormat="1" ht="15.75" customHeight="1">
      <c r="B195" s="138"/>
      <c r="E195" s="139"/>
      <c r="F195" s="219" t="s">
        <v>798</v>
      </c>
      <c r="G195" s="220"/>
      <c r="H195" s="220"/>
      <c r="I195" s="220"/>
      <c r="K195" s="140">
        <v>1.92</v>
      </c>
      <c r="R195" s="141"/>
      <c r="T195" s="142"/>
      <c r="AA195" s="143"/>
      <c r="AT195" s="139" t="s">
        <v>169</v>
      </c>
      <c r="AU195" s="139" t="s">
        <v>103</v>
      </c>
      <c r="AV195" s="139" t="s">
        <v>103</v>
      </c>
      <c r="AW195" s="139" t="s">
        <v>113</v>
      </c>
      <c r="AX195" s="139" t="s">
        <v>79</v>
      </c>
      <c r="AY195" s="139" t="s">
        <v>162</v>
      </c>
    </row>
    <row r="196" spans="2:51" s="6" customFormat="1" ht="15.75" customHeight="1">
      <c r="B196" s="138"/>
      <c r="E196" s="139"/>
      <c r="F196" s="219" t="s">
        <v>799</v>
      </c>
      <c r="G196" s="220"/>
      <c r="H196" s="220"/>
      <c r="I196" s="220"/>
      <c r="K196" s="140">
        <v>1.56</v>
      </c>
      <c r="R196" s="141"/>
      <c r="T196" s="142"/>
      <c r="AA196" s="143"/>
      <c r="AT196" s="139" t="s">
        <v>169</v>
      </c>
      <c r="AU196" s="139" t="s">
        <v>103</v>
      </c>
      <c r="AV196" s="139" t="s">
        <v>103</v>
      </c>
      <c r="AW196" s="139" t="s">
        <v>113</v>
      </c>
      <c r="AX196" s="139" t="s">
        <v>79</v>
      </c>
      <c r="AY196" s="139" t="s">
        <v>162</v>
      </c>
    </row>
    <row r="197" spans="2:51" s="6" customFormat="1" ht="15.75" customHeight="1">
      <c r="B197" s="144"/>
      <c r="E197" s="145"/>
      <c r="F197" s="224" t="s">
        <v>172</v>
      </c>
      <c r="G197" s="225"/>
      <c r="H197" s="225"/>
      <c r="I197" s="225"/>
      <c r="K197" s="146">
        <v>3.48</v>
      </c>
      <c r="R197" s="147"/>
      <c r="T197" s="148"/>
      <c r="AA197" s="149"/>
      <c r="AT197" s="145" t="s">
        <v>169</v>
      </c>
      <c r="AU197" s="145" t="s">
        <v>103</v>
      </c>
      <c r="AV197" s="145" t="s">
        <v>167</v>
      </c>
      <c r="AW197" s="145" t="s">
        <v>113</v>
      </c>
      <c r="AX197" s="145" t="s">
        <v>22</v>
      </c>
      <c r="AY197" s="145" t="s">
        <v>162</v>
      </c>
    </row>
    <row r="198" spans="2:64" s="6" customFormat="1" ht="15.75" customHeight="1">
      <c r="B198" s="22"/>
      <c r="C198" s="126" t="s">
        <v>266</v>
      </c>
      <c r="D198" s="126" t="s">
        <v>163</v>
      </c>
      <c r="E198" s="127" t="s">
        <v>800</v>
      </c>
      <c r="F198" s="215" t="s">
        <v>801</v>
      </c>
      <c r="G198" s="214"/>
      <c r="H198" s="214"/>
      <c r="I198" s="214"/>
      <c r="J198" s="128" t="s">
        <v>180</v>
      </c>
      <c r="K198" s="129">
        <v>0.36</v>
      </c>
      <c r="L198" s="216">
        <v>0</v>
      </c>
      <c r="M198" s="214"/>
      <c r="N198" s="213">
        <f>ROUND($L$198*$K$198,2)</f>
        <v>0</v>
      </c>
      <c r="O198" s="214"/>
      <c r="P198" s="214"/>
      <c r="Q198" s="214"/>
      <c r="R198" s="23"/>
      <c r="T198" s="130"/>
      <c r="U198" s="29" t="s">
        <v>44</v>
      </c>
      <c r="V198" s="131">
        <v>0.87</v>
      </c>
      <c r="W198" s="131">
        <f>$V$198*$K$198</f>
        <v>0.3132</v>
      </c>
      <c r="X198" s="131">
        <v>0</v>
      </c>
      <c r="Y198" s="131">
        <f>$X$198*$K$198</f>
        <v>0</v>
      </c>
      <c r="Z198" s="131">
        <v>0.053</v>
      </c>
      <c r="AA198" s="132">
        <f>$Z$198*$K$198</f>
        <v>0.01908</v>
      </c>
      <c r="AR198" s="6" t="s">
        <v>167</v>
      </c>
      <c r="AT198" s="6" t="s">
        <v>163</v>
      </c>
      <c r="AU198" s="6" t="s">
        <v>103</v>
      </c>
      <c r="AY198" s="6" t="s">
        <v>162</v>
      </c>
      <c r="BE198" s="85">
        <f>IF($U$198="základní",$N$198,0)</f>
        <v>0</v>
      </c>
      <c r="BF198" s="85">
        <f>IF($U$198="snížená",$N$198,0)</f>
        <v>0</v>
      </c>
      <c r="BG198" s="85">
        <f>IF($U$198="zákl. přenesená",$N$198,0)</f>
        <v>0</v>
      </c>
      <c r="BH198" s="85">
        <f>IF($U$198="sníž. přenesená",$N$198,0)</f>
        <v>0</v>
      </c>
      <c r="BI198" s="85">
        <f>IF($U$198="nulová",$N$198,0)</f>
        <v>0</v>
      </c>
      <c r="BJ198" s="6" t="s">
        <v>22</v>
      </c>
      <c r="BK198" s="85">
        <f>ROUND($L$198*$K$198,2)</f>
        <v>0</v>
      </c>
      <c r="BL198" s="6" t="s">
        <v>167</v>
      </c>
    </row>
    <row r="199" spans="2:51" s="6" customFormat="1" ht="27" customHeight="1">
      <c r="B199" s="138"/>
      <c r="E199" s="139"/>
      <c r="F199" s="219" t="s">
        <v>802</v>
      </c>
      <c r="G199" s="220"/>
      <c r="H199" s="220"/>
      <c r="I199" s="220"/>
      <c r="K199" s="140">
        <v>0.112</v>
      </c>
      <c r="R199" s="141"/>
      <c r="T199" s="142"/>
      <c r="AA199" s="143"/>
      <c r="AT199" s="139" t="s">
        <v>169</v>
      </c>
      <c r="AU199" s="139" t="s">
        <v>103</v>
      </c>
      <c r="AV199" s="139" t="s">
        <v>103</v>
      </c>
      <c r="AW199" s="139" t="s">
        <v>113</v>
      </c>
      <c r="AX199" s="139" t="s">
        <v>79</v>
      </c>
      <c r="AY199" s="139" t="s">
        <v>162</v>
      </c>
    </row>
    <row r="200" spans="2:51" s="6" customFormat="1" ht="27" customHeight="1">
      <c r="B200" s="138"/>
      <c r="E200" s="139"/>
      <c r="F200" s="219" t="s">
        <v>803</v>
      </c>
      <c r="G200" s="220"/>
      <c r="H200" s="220"/>
      <c r="I200" s="220"/>
      <c r="K200" s="140">
        <v>0.248</v>
      </c>
      <c r="R200" s="141"/>
      <c r="T200" s="142"/>
      <c r="AA200" s="143"/>
      <c r="AT200" s="139" t="s">
        <v>169</v>
      </c>
      <c r="AU200" s="139" t="s">
        <v>103</v>
      </c>
      <c r="AV200" s="139" t="s">
        <v>103</v>
      </c>
      <c r="AW200" s="139" t="s">
        <v>113</v>
      </c>
      <c r="AX200" s="139" t="s">
        <v>79</v>
      </c>
      <c r="AY200" s="139" t="s">
        <v>162</v>
      </c>
    </row>
    <row r="201" spans="2:51" s="6" customFormat="1" ht="15.75" customHeight="1">
      <c r="B201" s="144"/>
      <c r="E201" s="145"/>
      <c r="F201" s="224" t="s">
        <v>172</v>
      </c>
      <c r="G201" s="225"/>
      <c r="H201" s="225"/>
      <c r="I201" s="225"/>
      <c r="K201" s="146">
        <v>0.36</v>
      </c>
      <c r="R201" s="147"/>
      <c r="T201" s="148"/>
      <c r="AA201" s="149"/>
      <c r="AT201" s="145" t="s">
        <v>169</v>
      </c>
      <c r="AU201" s="145" t="s">
        <v>103</v>
      </c>
      <c r="AV201" s="145" t="s">
        <v>167</v>
      </c>
      <c r="AW201" s="145" t="s">
        <v>113</v>
      </c>
      <c r="AX201" s="145" t="s">
        <v>22</v>
      </c>
      <c r="AY201" s="145" t="s">
        <v>162</v>
      </c>
    </row>
    <row r="202" spans="2:64" s="6" customFormat="1" ht="15.75" customHeight="1">
      <c r="B202" s="22"/>
      <c r="C202" s="126" t="s">
        <v>271</v>
      </c>
      <c r="D202" s="126" t="s">
        <v>163</v>
      </c>
      <c r="E202" s="127" t="s">
        <v>804</v>
      </c>
      <c r="F202" s="215" t="s">
        <v>805</v>
      </c>
      <c r="G202" s="214"/>
      <c r="H202" s="214"/>
      <c r="I202" s="214"/>
      <c r="J202" s="128" t="s">
        <v>166</v>
      </c>
      <c r="K202" s="129">
        <v>8.68</v>
      </c>
      <c r="L202" s="216">
        <v>0</v>
      </c>
      <c r="M202" s="214"/>
      <c r="N202" s="213">
        <f>ROUND($L$202*$K$202,2)</f>
        <v>0</v>
      </c>
      <c r="O202" s="214"/>
      <c r="P202" s="214"/>
      <c r="Q202" s="214"/>
      <c r="R202" s="23"/>
      <c r="T202" s="130"/>
      <c r="U202" s="29" t="s">
        <v>44</v>
      </c>
      <c r="V202" s="131">
        <v>0.391</v>
      </c>
      <c r="W202" s="131">
        <f>$V$202*$K$202</f>
        <v>3.3938800000000002</v>
      </c>
      <c r="X202" s="131">
        <v>0</v>
      </c>
      <c r="Y202" s="131">
        <f>$X$202*$K$202</f>
        <v>0</v>
      </c>
      <c r="Z202" s="131">
        <v>0.031</v>
      </c>
      <c r="AA202" s="132">
        <f>$Z$202*$K$202</f>
        <v>0.26908</v>
      </c>
      <c r="AR202" s="6" t="s">
        <v>167</v>
      </c>
      <c r="AT202" s="6" t="s">
        <v>163</v>
      </c>
      <c r="AU202" s="6" t="s">
        <v>103</v>
      </c>
      <c r="AY202" s="6" t="s">
        <v>162</v>
      </c>
      <c r="BE202" s="85">
        <f>IF($U$202="základní",$N$202,0)</f>
        <v>0</v>
      </c>
      <c r="BF202" s="85">
        <f>IF($U$202="snížená",$N$202,0)</f>
        <v>0</v>
      </c>
      <c r="BG202" s="85">
        <f>IF($U$202="zákl. přenesená",$N$202,0)</f>
        <v>0</v>
      </c>
      <c r="BH202" s="85">
        <f>IF($U$202="sníž. přenesená",$N$202,0)</f>
        <v>0</v>
      </c>
      <c r="BI202" s="85">
        <f>IF($U$202="nulová",$N$202,0)</f>
        <v>0</v>
      </c>
      <c r="BJ202" s="6" t="s">
        <v>22</v>
      </c>
      <c r="BK202" s="85">
        <f>ROUND($L$202*$K$202,2)</f>
        <v>0</v>
      </c>
      <c r="BL202" s="6" t="s">
        <v>167</v>
      </c>
    </row>
    <row r="203" spans="2:51" s="6" customFormat="1" ht="27" customHeight="1">
      <c r="B203" s="138"/>
      <c r="E203" s="139"/>
      <c r="F203" s="219" t="s">
        <v>806</v>
      </c>
      <c r="G203" s="220"/>
      <c r="H203" s="220"/>
      <c r="I203" s="220"/>
      <c r="K203" s="140">
        <v>8.68</v>
      </c>
      <c r="R203" s="141"/>
      <c r="T203" s="142"/>
      <c r="AA203" s="143"/>
      <c r="AT203" s="139" t="s">
        <v>169</v>
      </c>
      <c r="AU203" s="139" t="s">
        <v>103</v>
      </c>
      <c r="AV203" s="139" t="s">
        <v>103</v>
      </c>
      <c r="AW203" s="139" t="s">
        <v>113</v>
      </c>
      <c r="AX203" s="139" t="s">
        <v>22</v>
      </c>
      <c r="AY203" s="139" t="s">
        <v>162</v>
      </c>
    </row>
    <row r="204" spans="2:63" s="116" customFormat="1" ht="30.75" customHeight="1">
      <c r="B204" s="117"/>
      <c r="D204" s="125" t="s">
        <v>123</v>
      </c>
      <c r="E204" s="125"/>
      <c r="F204" s="125"/>
      <c r="G204" s="125"/>
      <c r="H204" s="125"/>
      <c r="I204" s="125"/>
      <c r="J204" s="125"/>
      <c r="K204" s="125"/>
      <c r="L204" s="125"/>
      <c r="M204" s="125"/>
      <c r="N204" s="210">
        <f>$BK$204</f>
        <v>0</v>
      </c>
      <c r="O204" s="211"/>
      <c r="P204" s="211"/>
      <c r="Q204" s="211"/>
      <c r="R204" s="120"/>
      <c r="T204" s="121"/>
      <c r="W204" s="122">
        <f>SUM($W$205:$W$209)</f>
        <v>30.152684</v>
      </c>
      <c r="Y204" s="122">
        <f>SUM($Y$205:$Y$209)</f>
        <v>0</v>
      </c>
      <c r="AA204" s="123">
        <f>SUM($AA$205:$AA$209)</f>
        <v>0</v>
      </c>
      <c r="AR204" s="119" t="s">
        <v>22</v>
      </c>
      <c r="AT204" s="119" t="s">
        <v>78</v>
      </c>
      <c r="AU204" s="119" t="s">
        <v>22</v>
      </c>
      <c r="AY204" s="119" t="s">
        <v>162</v>
      </c>
      <c r="BK204" s="124">
        <f>SUM($BK$205:$BK$209)</f>
        <v>0</v>
      </c>
    </row>
    <row r="205" spans="2:64" s="6" customFormat="1" ht="39" customHeight="1">
      <c r="B205" s="22"/>
      <c r="C205" s="126" t="s">
        <v>281</v>
      </c>
      <c r="D205" s="126" t="s">
        <v>163</v>
      </c>
      <c r="E205" s="127" t="s">
        <v>398</v>
      </c>
      <c r="F205" s="215" t="s">
        <v>399</v>
      </c>
      <c r="G205" s="214"/>
      <c r="H205" s="214"/>
      <c r="I205" s="214"/>
      <c r="J205" s="128" t="s">
        <v>208</v>
      </c>
      <c r="K205" s="129">
        <v>17.074</v>
      </c>
      <c r="L205" s="216">
        <v>0</v>
      </c>
      <c r="M205" s="214"/>
      <c r="N205" s="213">
        <f>ROUND($L$205*$K$205,2)</f>
        <v>0</v>
      </c>
      <c r="O205" s="214"/>
      <c r="P205" s="214"/>
      <c r="Q205" s="214"/>
      <c r="R205" s="23"/>
      <c r="T205" s="130"/>
      <c r="U205" s="29" t="s">
        <v>44</v>
      </c>
      <c r="V205" s="131">
        <v>1.569</v>
      </c>
      <c r="W205" s="131">
        <f>$V$205*$K$205</f>
        <v>26.789106</v>
      </c>
      <c r="X205" s="131">
        <v>0</v>
      </c>
      <c r="Y205" s="131">
        <f>$X$205*$K$205</f>
        <v>0</v>
      </c>
      <c r="Z205" s="131">
        <v>0</v>
      </c>
      <c r="AA205" s="132">
        <f>$Z$205*$K$205</f>
        <v>0</v>
      </c>
      <c r="AR205" s="6" t="s">
        <v>167</v>
      </c>
      <c r="AT205" s="6" t="s">
        <v>163</v>
      </c>
      <c r="AU205" s="6" t="s">
        <v>103</v>
      </c>
      <c r="AY205" s="6" t="s">
        <v>162</v>
      </c>
      <c r="BE205" s="85">
        <f>IF($U$205="základní",$N$205,0)</f>
        <v>0</v>
      </c>
      <c r="BF205" s="85">
        <f>IF($U$205="snížená",$N$205,0)</f>
        <v>0</v>
      </c>
      <c r="BG205" s="85">
        <f>IF($U$205="zákl. přenesená",$N$205,0)</f>
        <v>0</v>
      </c>
      <c r="BH205" s="85">
        <f>IF($U$205="sníž. přenesená",$N$205,0)</f>
        <v>0</v>
      </c>
      <c r="BI205" s="85">
        <f>IF($U$205="nulová",$N$205,0)</f>
        <v>0</v>
      </c>
      <c r="BJ205" s="6" t="s">
        <v>22</v>
      </c>
      <c r="BK205" s="85">
        <f>ROUND($L$205*$K$205,2)</f>
        <v>0</v>
      </c>
      <c r="BL205" s="6" t="s">
        <v>167</v>
      </c>
    </row>
    <row r="206" spans="2:64" s="6" customFormat="1" ht="27" customHeight="1">
      <c r="B206" s="22"/>
      <c r="C206" s="126" t="s">
        <v>285</v>
      </c>
      <c r="D206" s="126" t="s">
        <v>163</v>
      </c>
      <c r="E206" s="127" t="s">
        <v>401</v>
      </c>
      <c r="F206" s="215" t="s">
        <v>402</v>
      </c>
      <c r="G206" s="214"/>
      <c r="H206" s="214"/>
      <c r="I206" s="214"/>
      <c r="J206" s="128" t="s">
        <v>208</v>
      </c>
      <c r="K206" s="129">
        <v>17.074</v>
      </c>
      <c r="L206" s="216">
        <v>0</v>
      </c>
      <c r="M206" s="214"/>
      <c r="N206" s="213">
        <f>ROUND($L$206*$K$206,2)</f>
        <v>0</v>
      </c>
      <c r="O206" s="214"/>
      <c r="P206" s="214"/>
      <c r="Q206" s="214"/>
      <c r="R206" s="23"/>
      <c r="T206" s="130"/>
      <c r="U206" s="29" t="s">
        <v>44</v>
      </c>
      <c r="V206" s="131">
        <v>0.125</v>
      </c>
      <c r="W206" s="131">
        <f>$V$206*$K$206</f>
        <v>2.13425</v>
      </c>
      <c r="X206" s="131">
        <v>0</v>
      </c>
      <c r="Y206" s="131">
        <f>$X$206*$K$206</f>
        <v>0</v>
      </c>
      <c r="Z206" s="131">
        <v>0</v>
      </c>
      <c r="AA206" s="132">
        <f>$Z$206*$K$206</f>
        <v>0</v>
      </c>
      <c r="AR206" s="6" t="s">
        <v>167</v>
      </c>
      <c r="AT206" s="6" t="s">
        <v>163</v>
      </c>
      <c r="AU206" s="6" t="s">
        <v>103</v>
      </c>
      <c r="AY206" s="6" t="s">
        <v>162</v>
      </c>
      <c r="BE206" s="85">
        <f>IF($U$206="základní",$N$206,0)</f>
        <v>0</v>
      </c>
      <c r="BF206" s="85">
        <f>IF($U$206="snížená",$N$206,0)</f>
        <v>0</v>
      </c>
      <c r="BG206" s="85">
        <f>IF($U$206="zákl. přenesená",$N$206,0)</f>
        <v>0</v>
      </c>
      <c r="BH206" s="85">
        <f>IF($U$206="sníž. přenesená",$N$206,0)</f>
        <v>0</v>
      </c>
      <c r="BI206" s="85">
        <f>IF($U$206="nulová",$N$206,0)</f>
        <v>0</v>
      </c>
      <c r="BJ206" s="6" t="s">
        <v>22</v>
      </c>
      <c r="BK206" s="85">
        <f>ROUND($L$206*$K$206,2)</f>
        <v>0</v>
      </c>
      <c r="BL206" s="6" t="s">
        <v>167</v>
      </c>
    </row>
    <row r="207" spans="2:64" s="6" customFormat="1" ht="27" customHeight="1">
      <c r="B207" s="22"/>
      <c r="C207" s="126" t="s">
        <v>290</v>
      </c>
      <c r="D207" s="126" t="s">
        <v>163</v>
      </c>
      <c r="E207" s="127" t="s">
        <v>404</v>
      </c>
      <c r="F207" s="215" t="s">
        <v>405</v>
      </c>
      <c r="G207" s="214"/>
      <c r="H207" s="214"/>
      <c r="I207" s="214"/>
      <c r="J207" s="128" t="s">
        <v>208</v>
      </c>
      <c r="K207" s="129">
        <v>204.888</v>
      </c>
      <c r="L207" s="216">
        <v>0</v>
      </c>
      <c r="M207" s="214"/>
      <c r="N207" s="213">
        <f>ROUND($L$207*$K$207,2)</f>
        <v>0</v>
      </c>
      <c r="O207" s="214"/>
      <c r="P207" s="214"/>
      <c r="Q207" s="214"/>
      <c r="R207" s="23"/>
      <c r="T207" s="130"/>
      <c r="U207" s="29" t="s">
        <v>44</v>
      </c>
      <c r="V207" s="131">
        <v>0.006</v>
      </c>
      <c r="W207" s="131">
        <f>$V$207*$K$207</f>
        <v>1.229328</v>
      </c>
      <c r="X207" s="131">
        <v>0</v>
      </c>
      <c r="Y207" s="131">
        <f>$X$207*$K$207</f>
        <v>0</v>
      </c>
      <c r="Z207" s="131">
        <v>0</v>
      </c>
      <c r="AA207" s="132">
        <f>$Z$207*$K$207</f>
        <v>0</v>
      </c>
      <c r="AR207" s="6" t="s">
        <v>167</v>
      </c>
      <c r="AT207" s="6" t="s">
        <v>163</v>
      </c>
      <c r="AU207" s="6" t="s">
        <v>103</v>
      </c>
      <c r="AY207" s="6" t="s">
        <v>162</v>
      </c>
      <c r="BE207" s="85">
        <f>IF($U$207="základní",$N$207,0)</f>
        <v>0</v>
      </c>
      <c r="BF207" s="85">
        <f>IF($U$207="snížená",$N$207,0)</f>
        <v>0</v>
      </c>
      <c r="BG207" s="85">
        <f>IF($U$207="zákl. přenesená",$N$207,0)</f>
        <v>0</v>
      </c>
      <c r="BH207" s="85">
        <f>IF($U$207="sníž. přenesená",$N$207,0)</f>
        <v>0</v>
      </c>
      <c r="BI207" s="85">
        <f>IF($U$207="nulová",$N$207,0)</f>
        <v>0</v>
      </c>
      <c r="BJ207" s="6" t="s">
        <v>22</v>
      </c>
      <c r="BK207" s="85">
        <f>ROUND($L$207*$K$207,2)</f>
        <v>0</v>
      </c>
      <c r="BL207" s="6" t="s">
        <v>167</v>
      </c>
    </row>
    <row r="208" spans="2:51" s="6" customFormat="1" ht="15.75" customHeight="1">
      <c r="B208" s="138"/>
      <c r="E208" s="139"/>
      <c r="F208" s="219" t="s">
        <v>807</v>
      </c>
      <c r="G208" s="220"/>
      <c r="H208" s="220"/>
      <c r="I208" s="220"/>
      <c r="K208" s="140">
        <v>204.888</v>
      </c>
      <c r="R208" s="141"/>
      <c r="T208" s="142"/>
      <c r="AA208" s="143"/>
      <c r="AT208" s="139" t="s">
        <v>169</v>
      </c>
      <c r="AU208" s="139" t="s">
        <v>103</v>
      </c>
      <c r="AV208" s="139" t="s">
        <v>103</v>
      </c>
      <c r="AW208" s="139" t="s">
        <v>113</v>
      </c>
      <c r="AX208" s="139" t="s">
        <v>22</v>
      </c>
      <c r="AY208" s="139" t="s">
        <v>162</v>
      </c>
    </row>
    <row r="209" spans="2:64" s="6" customFormat="1" ht="15.75" customHeight="1">
      <c r="B209" s="22"/>
      <c r="C209" s="126" t="s">
        <v>294</v>
      </c>
      <c r="D209" s="126" t="s">
        <v>163</v>
      </c>
      <c r="E209" s="127" t="s">
        <v>408</v>
      </c>
      <c r="F209" s="215" t="s">
        <v>409</v>
      </c>
      <c r="G209" s="214"/>
      <c r="H209" s="214"/>
      <c r="I209" s="214"/>
      <c r="J209" s="128" t="s">
        <v>208</v>
      </c>
      <c r="K209" s="129">
        <v>17.074</v>
      </c>
      <c r="L209" s="216">
        <v>0</v>
      </c>
      <c r="M209" s="214"/>
      <c r="N209" s="213">
        <f>ROUND($L$209*$K$209,2)</f>
        <v>0</v>
      </c>
      <c r="O209" s="214"/>
      <c r="P209" s="214"/>
      <c r="Q209" s="214"/>
      <c r="R209" s="23"/>
      <c r="T209" s="130"/>
      <c r="U209" s="29" t="s">
        <v>44</v>
      </c>
      <c r="V209" s="131">
        <v>0</v>
      </c>
      <c r="W209" s="131">
        <f>$V$209*$K$209</f>
        <v>0</v>
      </c>
      <c r="X209" s="131">
        <v>0</v>
      </c>
      <c r="Y209" s="131">
        <f>$X$209*$K$209</f>
        <v>0</v>
      </c>
      <c r="Z209" s="131">
        <v>0</v>
      </c>
      <c r="AA209" s="132">
        <f>$Z$209*$K$209</f>
        <v>0</v>
      </c>
      <c r="AR209" s="6" t="s">
        <v>167</v>
      </c>
      <c r="AT209" s="6" t="s">
        <v>163</v>
      </c>
      <c r="AU209" s="6" t="s">
        <v>103</v>
      </c>
      <c r="AY209" s="6" t="s">
        <v>162</v>
      </c>
      <c r="BE209" s="85">
        <f>IF($U$209="základní",$N$209,0)</f>
        <v>0</v>
      </c>
      <c r="BF209" s="85">
        <f>IF($U$209="snížená",$N$209,0)</f>
        <v>0</v>
      </c>
      <c r="BG209" s="85">
        <f>IF($U$209="zákl. přenesená",$N$209,0)</f>
        <v>0</v>
      </c>
      <c r="BH209" s="85">
        <f>IF($U$209="sníž. přenesená",$N$209,0)</f>
        <v>0</v>
      </c>
      <c r="BI209" s="85">
        <f>IF($U$209="nulová",$N$209,0)</f>
        <v>0</v>
      </c>
      <c r="BJ209" s="6" t="s">
        <v>22</v>
      </c>
      <c r="BK209" s="85">
        <f>ROUND($L$209*$K$209,2)</f>
        <v>0</v>
      </c>
      <c r="BL209" s="6" t="s">
        <v>167</v>
      </c>
    </row>
    <row r="210" spans="2:63" s="116" customFormat="1" ht="30.75" customHeight="1">
      <c r="B210" s="117"/>
      <c r="D210" s="125" t="s">
        <v>124</v>
      </c>
      <c r="E210" s="125"/>
      <c r="F210" s="125"/>
      <c r="G210" s="125"/>
      <c r="H210" s="125"/>
      <c r="I210" s="125"/>
      <c r="J210" s="125"/>
      <c r="K210" s="125"/>
      <c r="L210" s="125"/>
      <c r="M210" s="125"/>
      <c r="N210" s="210">
        <f>$BK$210</f>
        <v>0</v>
      </c>
      <c r="O210" s="211"/>
      <c r="P210" s="211"/>
      <c r="Q210" s="211"/>
      <c r="R210" s="120"/>
      <c r="T210" s="121"/>
      <c r="W210" s="122">
        <f>$W$211</f>
        <v>49.856664</v>
      </c>
      <c r="Y210" s="122">
        <f>$Y$211</f>
        <v>0</v>
      </c>
      <c r="AA210" s="123">
        <f>$AA$211</f>
        <v>0</v>
      </c>
      <c r="AR210" s="119" t="s">
        <v>22</v>
      </c>
      <c r="AT210" s="119" t="s">
        <v>78</v>
      </c>
      <c r="AU210" s="119" t="s">
        <v>22</v>
      </c>
      <c r="AY210" s="119" t="s">
        <v>162</v>
      </c>
      <c r="BK210" s="124">
        <f>$BK$211</f>
        <v>0</v>
      </c>
    </row>
    <row r="211" spans="2:64" s="6" customFormat="1" ht="27" customHeight="1">
      <c r="B211" s="22"/>
      <c r="C211" s="126" t="s">
        <v>303</v>
      </c>
      <c r="D211" s="126" t="s">
        <v>163</v>
      </c>
      <c r="E211" s="127" t="s">
        <v>411</v>
      </c>
      <c r="F211" s="215" t="s">
        <v>412</v>
      </c>
      <c r="G211" s="214"/>
      <c r="H211" s="214"/>
      <c r="I211" s="214"/>
      <c r="J211" s="128" t="s">
        <v>208</v>
      </c>
      <c r="K211" s="129">
        <v>22.776</v>
      </c>
      <c r="L211" s="216">
        <v>0</v>
      </c>
      <c r="M211" s="214"/>
      <c r="N211" s="213">
        <f>ROUND($L$211*$K$211,2)</f>
        <v>0</v>
      </c>
      <c r="O211" s="214"/>
      <c r="P211" s="214"/>
      <c r="Q211" s="214"/>
      <c r="R211" s="23"/>
      <c r="T211" s="130"/>
      <c r="U211" s="29" t="s">
        <v>44</v>
      </c>
      <c r="V211" s="131">
        <v>2.189</v>
      </c>
      <c r="W211" s="131">
        <f>$V$211*$K$211</f>
        <v>49.856664</v>
      </c>
      <c r="X211" s="131">
        <v>0</v>
      </c>
      <c r="Y211" s="131">
        <f>$X$211*$K$211</f>
        <v>0</v>
      </c>
      <c r="Z211" s="131">
        <v>0</v>
      </c>
      <c r="AA211" s="132">
        <f>$Z$211*$K$211</f>
        <v>0</v>
      </c>
      <c r="AR211" s="6" t="s">
        <v>167</v>
      </c>
      <c r="AT211" s="6" t="s">
        <v>163</v>
      </c>
      <c r="AU211" s="6" t="s">
        <v>103</v>
      </c>
      <c r="AY211" s="6" t="s">
        <v>162</v>
      </c>
      <c r="BE211" s="85">
        <f>IF($U$211="základní",$N$211,0)</f>
        <v>0</v>
      </c>
      <c r="BF211" s="85">
        <f>IF($U$211="snížená",$N$211,0)</f>
        <v>0</v>
      </c>
      <c r="BG211" s="85">
        <f>IF($U$211="zákl. přenesená",$N$211,0)</f>
        <v>0</v>
      </c>
      <c r="BH211" s="85">
        <f>IF($U$211="sníž. přenesená",$N$211,0)</f>
        <v>0</v>
      </c>
      <c r="BI211" s="85">
        <f>IF($U$211="nulová",$N$211,0)</f>
        <v>0</v>
      </c>
      <c r="BJ211" s="6" t="s">
        <v>22</v>
      </c>
      <c r="BK211" s="85">
        <f>ROUND($L$211*$K$211,2)</f>
        <v>0</v>
      </c>
      <c r="BL211" s="6" t="s">
        <v>167</v>
      </c>
    </row>
    <row r="212" spans="2:63" s="116" customFormat="1" ht="37.5" customHeight="1">
      <c r="B212" s="117"/>
      <c r="D212" s="118" t="s">
        <v>125</v>
      </c>
      <c r="E212" s="118"/>
      <c r="F212" s="118"/>
      <c r="G212" s="118"/>
      <c r="H212" s="118"/>
      <c r="I212" s="118"/>
      <c r="J212" s="118"/>
      <c r="K212" s="118"/>
      <c r="L212" s="118"/>
      <c r="M212" s="118"/>
      <c r="N212" s="212">
        <f>$BK$212</f>
        <v>0</v>
      </c>
      <c r="O212" s="211"/>
      <c r="P212" s="211"/>
      <c r="Q212" s="211"/>
      <c r="R212" s="120"/>
      <c r="T212" s="121"/>
      <c r="W212" s="122">
        <f>$W$213+$W$229</f>
        <v>31.136279000000002</v>
      </c>
      <c r="Y212" s="122">
        <f>$Y$213+$Y$229</f>
        <v>0.35732620000000004</v>
      </c>
      <c r="AA212" s="123">
        <f>$AA$213+$AA$229</f>
        <v>0.052</v>
      </c>
      <c r="AR212" s="119" t="s">
        <v>103</v>
      </c>
      <c r="AT212" s="119" t="s">
        <v>78</v>
      </c>
      <c r="AU212" s="119" t="s">
        <v>79</v>
      </c>
      <c r="AY212" s="119" t="s">
        <v>162</v>
      </c>
      <c r="BK212" s="124">
        <f>$BK$213+$BK$229</f>
        <v>0</v>
      </c>
    </row>
    <row r="213" spans="2:63" s="116" customFormat="1" ht="21" customHeight="1">
      <c r="B213" s="117"/>
      <c r="D213" s="125" t="s">
        <v>126</v>
      </c>
      <c r="E213" s="125"/>
      <c r="F213" s="125"/>
      <c r="G213" s="125"/>
      <c r="H213" s="125"/>
      <c r="I213" s="125"/>
      <c r="J213" s="125"/>
      <c r="K213" s="125"/>
      <c r="L213" s="125"/>
      <c r="M213" s="125"/>
      <c r="N213" s="210">
        <f>$BK$213</f>
        <v>0</v>
      </c>
      <c r="O213" s="211"/>
      <c r="P213" s="211"/>
      <c r="Q213" s="211"/>
      <c r="R213" s="120"/>
      <c r="T213" s="121"/>
      <c r="W213" s="122">
        <f>SUM($W$214:$W$228)</f>
        <v>3.696643</v>
      </c>
      <c r="Y213" s="122">
        <f>SUM($Y$214:$Y$228)</f>
        <v>0.0893262</v>
      </c>
      <c r="AA213" s="123">
        <f>SUM($AA$214:$AA$228)</f>
        <v>0</v>
      </c>
      <c r="AR213" s="119" t="s">
        <v>103</v>
      </c>
      <c r="AT213" s="119" t="s">
        <v>78</v>
      </c>
      <c r="AU213" s="119" t="s">
        <v>22</v>
      </c>
      <c r="AY213" s="119" t="s">
        <v>162</v>
      </c>
      <c r="BK213" s="124">
        <f>SUM($BK$214:$BK$228)</f>
        <v>0</v>
      </c>
    </row>
    <row r="214" spans="2:64" s="6" customFormat="1" ht="27" customHeight="1">
      <c r="B214" s="22"/>
      <c r="C214" s="126" t="s">
        <v>308</v>
      </c>
      <c r="D214" s="126" t="s">
        <v>163</v>
      </c>
      <c r="E214" s="127" t="s">
        <v>808</v>
      </c>
      <c r="F214" s="215" t="s">
        <v>809</v>
      </c>
      <c r="G214" s="214"/>
      <c r="H214" s="214"/>
      <c r="I214" s="214"/>
      <c r="J214" s="128" t="s">
        <v>166</v>
      </c>
      <c r="K214" s="129">
        <v>8.66</v>
      </c>
      <c r="L214" s="216">
        <v>0</v>
      </c>
      <c r="M214" s="214"/>
      <c r="N214" s="213">
        <f>ROUND($L$214*$K$214,2)</f>
        <v>0</v>
      </c>
      <c r="O214" s="214"/>
      <c r="P214" s="214"/>
      <c r="Q214" s="214"/>
      <c r="R214" s="23"/>
      <c r="T214" s="130"/>
      <c r="U214" s="29" t="s">
        <v>44</v>
      </c>
      <c r="V214" s="131">
        <v>0.037</v>
      </c>
      <c r="W214" s="131">
        <f>$V$214*$K$214</f>
        <v>0.32042</v>
      </c>
      <c r="X214" s="131">
        <v>3E-05</v>
      </c>
      <c r="Y214" s="131">
        <f>$X$214*$K$214</f>
        <v>0.0002598</v>
      </c>
      <c r="Z214" s="131">
        <v>0</v>
      </c>
      <c r="AA214" s="132">
        <f>$Z$214*$K$214</f>
        <v>0</v>
      </c>
      <c r="AR214" s="6" t="s">
        <v>239</v>
      </c>
      <c r="AT214" s="6" t="s">
        <v>163</v>
      </c>
      <c r="AU214" s="6" t="s">
        <v>103</v>
      </c>
      <c r="AY214" s="6" t="s">
        <v>162</v>
      </c>
      <c r="BE214" s="85">
        <f>IF($U$214="základní",$N$214,0)</f>
        <v>0</v>
      </c>
      <c r="BF214" s="85">
        <f>IF($U$214="snížená",$N$214,0)</f>
        <v>0</v>
      </c>
      <c r="BG214" s="85">
        <f>IF($U$214="zákl. přenesená",$N$214,0)</f>
        <v>0</v>
      </c>
      <c r="BH214" s="85">
        <f>IF($U$214="sníž. přenesená",$N$214,0)</f>
        <v>0</v>
      </c>
      <c r="BI214" s="85">
        <f>IF($U$214="nulová",$N$214,0)</f>
        <v>0</v>
      </c>
      <c r="BJ214" s="6" t="s">
        <v>22</v>
      </c>
      <c r="BK214" s="85">
        <f>ROUND($L$214*$K$214,2)</f>
        <v>0</v>
      </c>
      <c r="BL214" s="6" t="s">
        <v>239</v>
      </c>
    </row>
    <row r="215" spans="2:51" s="6" customFormat="1" ht="15.75" customHeight="1">
      <c r="B215" s="133"/>
      <c r="E215" s="134"/>
      <c r="F215" s="217" t="s">
        <v>810</v>
      </c>
      <c r="G215" s="218"/>
      <c r="H215" s="218"/>
      <c r="I215" s="218"/>
      <c r="K215" s="134"/>
      <c r="R215" s="135"/>
      <c r="T215" s="136"/>
      <c r="AA215" s="137"/>
      <c r="AT215" s="134" t="s">
        <v>169</v>
      </c>
      <c r="AU215" s="134" t="s">
        <v>103</v>
      </c>
      <c r="AV215" s="134" t="s">
        <v>22</v>
      </c>
      <c r="AW215" s="134" t="s">
        <v>113</v>
      </c>
      <c r="AX215" s="134" t="s">
        <v>79</v>
      </c>
      <c r="AY215" s="134" t="s">
        <v>162</v>
      </c>
    </row>
    <row r="216" spans="2:51" s="6" customFormat="1" ht="15.75" customHeight="1">
      <c r="B216" s="138"/>
      <c r="E216" s="139"/>
      <c r="F216" s="219" t="s">
        <v>811</v>
      </c>
      <c r="G216" s="220"/>
      <c r="H216" s="220"/>
      <c r="I216" s="220"/>
      <c r="K216" s="140">
        <v>2.16</v>
      </c>
      <c r="R216" s="141"/>
      <c r="T216" s="142"/>
      <c r="AA216" s="143"/>
      <c r="AT216" s="139" t="s">
        <v>169</v>
      </c>
      <c r="AU216" s="139" t="s">
        <v>103</v>
      </c>
      <c r="AV216" s="139" t="s">
        <v>103</v>
      </c>
      <c r="AW216" s="139" t="s">
        <v>113</v>
      </c>
      <c r="AX216" s="139" t="s">
        <v>79</v>
      </c>
      <c r="AY216" s="139" t="s">
        <v>162</v>
      </c>
    </row>
    <row r="217" spans="2:51" s="6" customFormat="1" ht="15.75" customHeight="1">
      <c r="B217" s="138"/>
      <c r="E217" s="139"/>
      <c r="F217" s="219" t="s">
        <v>812</v>
      </c>
      <c r="G217" s="220"/>
      <c r="H217" s="220"/>
      <c r="I217" s="220"/>
      <c r="K217" s="140">
        <v>6.5</v>
      </c>
      <c r="R217" s="141"/>
      <c r="T217" s="142"/>
      <c r="AA217" s="143"/>
      <c r="AT217" s="139" t="s">
        <v>169</v>
      </c>
      <c r="AU217" s="139" t="s">
        <v>103</v>
      </c>
      <c r="AV217" s="139" t="s">
        <v>103</v>
      </c>
      <c r="AW217" s="139" t="s">
        <v>113</v>
      </c>
      <c r="AX217" s="139" t="s">
        <v>79</v>
      </c>
      <c r="AY217" s="139" t="s">
        <v>162</v>
      </c>
    </row>
    <row r="218" spans="2:51" s="6" customFormat="1" ht="15.75" customHeight="1">
      <c r="B218" s="144"/>
      <c r="E218" s="145"/>
      <c r="F218" s="224" t="s">
        <v>172</v>
      </c>
      <c r="G218" s="225"/>
      <c r="H218" s="225"/>
      <c r="I218" s="225"/>
      <c r="K218" s="146">
        <v>8.66</v>
      </c>
      <c r="R218" s="147"/>
      <c r="T218" s="148"/>
      <c r="AA218" s="149"/>
      <c r="AT218" s="145" t="s">
        <v>169</v>
      </c>
      <c r="AU218" s="145" t="s">
        <v>103</v>
      </c>
      <c r="AV218" s="145" t="s">
        <v>167</v>
      </c>
      <c r="AW218" s="145" t="s">
        <v>113</v>
      </c>
      <c r="AX218" s="145" t="s">
        <v>22</v>
      </c>
      <c r="AY218" s="145" t="s">
        <v>162</v>
      </c>
    </row>
    <row r="219" spans="2:64" s="6" customFormat="1" ht="27" customHeight="1">
      <c r="B219" s="22"/>
      <c r="C219" s="150" t="s">
        <v>311</v>
      </c>
      <c r="D219" s="150" t="s">
        <v>221</v>
      </c>
      <c r="E219" s="151" t="s">
        <v>419</v>
      </c>
      <c r="F219" s="226" t="s">
        <v>813</v>
      </c>
      <c r="G219" s="227"/>
      <c r="H219" s="227"/>
      <c r="I219" s="227"/>
      <c r="J219" s="152" t="s">
        <v>208</v>
      </c>
      <c r="K219" s="153">
        <v>0.015</v>
      </c>
      <c r="L219" s="228">
        <v>0</v>
      </c>
      <c r="M219" s="227"/>
      <c r="N219" s="229">
        <f>ROUND($L$219*$K$219,2)</f>
        <v>0</v>
      </c>
      <c r="O219" s="214"/>
      <c r="P219" s="214"/>
      <c r="Q219" s="214"/>
      <c r="R219" s="23"/>
      <c r="T219" s="130"/>
      <c r="U219" s="29" t="s">
        <v>44</v>
      </c>
      <c r="V219" s="131">
        <v>0</v>
      </c>
      <c r="W219" s="131">
        <f>$V$219*$K$219</f>
        <v>0</v>
      </c>
      <c r="X219" s="131">
        <v>1</v>
      </c>
      <c r="Y219" s="131">
        <f>$X$219*$K$219</f>
        <v>0.015</v>
      </c>
      <c r="Z219" s="131">
        <v>0</v>
      </c>
      <c r="AA219" s="132">
        <f>$Z$219*$K$219</f>
        <v>0</v>
      </c>
      <c r="AR219" s="6" t="s">
        <v>317</v>
      </c>
      <c r="AT219" s="6" t="s">
        <v>221</v>
      </c>
      <c r="AU219" s="6" t="s">
        <v>103</v>
      </c>
      <c r="AY219" s="6" t="s">
        <v>162</v>
      </c>
      <c r="BE219" s="85">
        <f>IF($U$219="základní",$N$219,0)</f>
        <v>0</v>
      </c>
      <c r="BF219" s="85">
        <f>IF($U$219="snížená",$N$219,0)</f>
        <v>0</v>
      </c>
      <c r="BG219" s="85">
        <f>IF($U$219="zákl. přenesená",$N$219,0)</f>
        <v>0</v>
      </c>
      <c r="BH219" s="85">
        <f>IF($U$219="sníž. přenesená",$N$219,0)</f>
        <v>0</v>
      </c>
      <c r="BI219" s="85">
        <f>IF($U$219="nulová",$N$219,0)</f>
        <v>0</v>
      </c>
      <c r="BJ219" s="6" t="s">
        <v>22</v>
      </c>
      <c r="BK219" s="85">
        <f>ROUND($L$219*$K$219,2)</f>
        <v>0</v>
      </c>
      <c r="BL219" s="6" t="s">
        <v>239</v>
      </c>
    </row>
    <row r="220" spans="2:51" s="6" customFormat="1" ht="15.75" customHeight="1">
      <c r="B220" s="138"/>
      <c r="E220" s="139"/>
      <c r="F220" s="219" t="s">
        <v>814</v>
      </c>
      <c r="G220" s="220"/>
      <c r="H220" s="220"/>
      <c r="I220" s="220"/>
      <c r="K220" s="140">
        <v>8.66</v>
      </c>
      <c r="R220" s="141"/>
      <c r="T220" s="142"/>
      <c r="AA220" s="143"/>
      <c r="AT220" s="139" t="s">
        <v>169</v>
      </c>
      <c r="AU220" s="139" t="s">
        <v>103</v>
      </c>
      <c r="AV220" s="139" t="s">
        <v>103</v>
      </c>
      <c r="AW220" s="139" t="s">
        <v>113</v>
      </c>
      <c r="AX220" s="139" t="s">
        <v>22</v>
      </c>
      <c r="AY220" s="139" t="s">
        <v>162</v>
      </c>
    </row>
    <row r="221" spans="2:64" s="6" customFormat="1" ht="27" customHeight="1">
      <c r="B221" s="22"/>
      <c r="C221" s="126" t="s">
        <v>314</v>
      </c>
      <c r="D221" s="126" t="s">
        <v>163</v>
      </c>
      <c r="E221" s="127" t="s">
        <v>815</v>
      </c>
      <c r="F221" s="215" t="s">
        <v>816</v>
      </c>
      <c r="G221" s="214"/>
      <c r="H221" s="214"/>
      <c r="I221" s="214"/>
      <c r="J221" s="128" t="s">
        <v>166</v>
      </c>
      <c r="K221" s="129">
        <v>14.58</v>
      </c>
      <c r="L221" s="216">
        <v>0</v>
      </c>
      <c r="M221" s="214"/>
      <c r="N221" s="213">
        <f>ROUND($L$221*$K$221,2)</f>
        <v>0</v>
      </c>
      <c r="O221" s="214"/>
      <c r="P221" s="214"/>
      <c r="Q221" s="214"/>
      <c r="R221" s="23"/>
      <c r="T221" s="130"/>
      <c r="U221" s="29" t="s">
        <v>44</v>
      </c>
      <c r="V221" s="131">
        <v>0.222</v>
      </c>
      <c r="W221" s="131">
        <f>$V$221*$K$221</f>
        <v>3.23676</v>
      </c>
      <c r="X221" s="131">
        <v>0.0004</v>
      </c>
      <c r="Y221" s="131">
        <f>$X$221*$K$221</f>
        <v>0.005832</v>
      </c>
      <c r="Z221" s="131">
        <v>0</v>
      </c>
      <c r="AA221" s="132">
        <f>$Z$221*$K$221</f>
        <v>0</v>
      </c>
      <c r="AR221" s="6" t="s">
        <v>239</v>
      </c>
      <c r="AT221" s="6" t="s">
        <v>163</v>
      </c>
      <c r="AU221" s="6" t="s">
        <v>103</v>
      </c>
      <c r="AY221" s="6" t="s">
        <v>162</v>
      </c>
      <c r="BE221" s="85">
        <f>IF($U$221="základní",$N$221,0)</f>
        <v>0</v>
      </c>
      <c r="BF221" s="85">
        <f>IF($U$221="snížená",$N$221,0)</f>
        <v>0</v>
      </c>
      <c r="BG221" s="85">
        <f>IF($U$221="zákl. přenesená",$N$221,0)</f>
        <v>0</v>
      </c>
      <c r="BH221" s="85">
        <f>IF($U$221="sníž. přenesená",$N$221,0)</f>
        <v>0</v>
      </c>
      <c r="BI221" s="85">
        <f>IF($U$221="nulová",$N$221,0)</f>
        <v>0</v>
      </c>
      <c r="BJ221" s="6" t="s">
        <v>22</v>
      </c>
      <c r="BK221" s="85">
        <f>ROUND($L$221*$K$221,2)</f>
        <v>0</v>
      </c>
      <c r="BL221" s="6" t="s">
        <v>239</v>
      </c>
    </row>
    <row r="222" spans="2:51" s="6" customFormat="1" ht="15.75" customHeight="1">
      <c r="B222" s="133"/>
      <c r="E222" s="134"/>
      <c r="F222" s="217" t="s">
        <v>810</v>
      </c>
      <c r="G222" s="218"/>
      <c r="H222" s="218"/>
      <c r="I222" s="218"/>
      <c r="K222" s="134"/>
      <c r="R222" s="135"/>
      <c r="T222" s="136"/>
      <c r="AA222" s="137"/>
      <c r="AT222" s="134" t="s">
        <v>169</v>
      </c>
      <c r="AU222" s="134" t="s">
        <v>103</v>
      </c>
      <c r="AV222" s="134" t="s">
        <v>22</v>
      </c>
      <c r="AW222" s="134" t="s">
        <v>113</v>
      </c>
      <c r="AX222" s="134" t="s">
        <v>79</v>
      </c>
      <c r="AY222" s="134" t="s">
        <v>162</v>
      </c>
    </row>
    <row r="223" spans="2:51" s="6" customFormat="1" ht="15.75" customHeight="1">
      <c r="B223" s="138"/>
      <c r="E223" s="139"/>
      <c r="F223" s="219" t="s">
        <v>817</v>
      </c>
      <c r="G223" s="220"/>
      <c r="H223" s="220"/>
      <c r="I223" s="220"/>
      <c r="K223" s="140">
        <v>2.88</v>
      </c>
      <c r="R223" s="141"/>
      <c r="T223" s="142"/>
      <c r="AA223" s="143"/>
      <c r="AT223" s="139" t="s">
        <v>169</v>
      </c>
      <c r="AU223" s="139" t="s">
        <v>103</v>
      </c>
      <c r="AV223" s="139" t="s">
        <v>103</v>
      </c>
      <c r="AW223" s="139" t="s">
        <v>113</v>
      </c>
      <c r="AX223" s="139" t="s">
        <v>79</v>
      </c>
      <c r="AY223" s="139" t="s">
        <v>162</v>
      </c>
    </row>
    <row r="224" spans="2:51" s="6" customFormat="1" ht="15.75" customHeight="1">
      <c r="B224" s="138"/>
      <c r="E224" s="139"/>
      <c r="F224" s="219" t="s">
        <v>818</v>
      </c>
      <c r="G224" s="220"/>
      <c r="H224" s="220"/>
      <c r="I224" s="220"/>
      <c r="K224" s="140">
        <v>11.7</v>
      </c>
      <c r="R224" s="141"/>
      <c r="T224" s="142"/>
      <c r="AA224" s="143"/>
      <c r="AT224" s="139" t="s">
        <v>169</v>
      </c>
      <c r="AU224" s="139" t="s">
        <v>103</v>
      </c>
      <c r="AV224" s="139" t="s">
        <v>103</v>
      </c>
      <c r="AW224" s="139" t="s">
        <v>113</v>
      </c>
      <c r="AX224" s="139" t="s">
        <v>79</v>
      </c>
      <c r="AY224" s="139" t="s">
        <v>162</v>
      </c>
    </row>
    <row r="225" spans="2:51" s="6" customFormat="1" ht="15.75" customHeight="1">
      <c r="B225" s="144"/>
      <c r="E225" s="145"/>
      <c r="F225" s="224" t="s">
        <v>172</v>
      </c>
      <c r="G225" s="225"/>
      <c r="H225" s="225"/>
      <c r="I225" s="225"/>
      <c r="K225" s="146">
        <v>14.58</v>
      </c>
      <c r="R225" s="147"/>
      <c r="T225" s="148"/>
      <c r="AA225" s="149"/>
      <c r="AT225" s="145" t="s">
        <v>169</v>
      </c>
      <c r="AU225" s="145" t="s">
        <v>103</v>
      </c>
      <c r="AV225" s="145" t="s">
        <v>167</v>
      </c>
      <c r="AW225" s="145" t="s">
        <v>113</v>
      </c>
      <c r="AX225" s="145" t="s">
        <v>22</v>
      </c>
      <c r="AY225" s="145" t="s">
        <v>162</v>
      </c>
    </row>
    <row r="226" spans="2:64" s="6" customFormat="1" ht="27" customHeight="1">
      <c r="B226" s="22"/>
      <c r="C226" s="150" t="s">
        <v>317</v>
      </c>
      <c r="D226" s="150" t="s">
        <v>221</v>
      </c>
      <c r="E226" s="151" t="s">
        <v>431</v>
      </c>
      <c r="F226" s="226" t="s">
        <v>819</v>
      </c>
      <c r="G226" s="227"/>
      <c r="H226" s="227"/>
      <c r="I226" s="227"/>
      <c r="J226" s="152" t="s">
        <v>166</v>
      </c>
      <c r="K226" s="153">
        <v>17.496</v>
      </c>
      <c r="L226" s="228">
        <v>0</v>
      </c>
      <c r="M226" s="227"/>
      <c r="N226" s="229">
        <f>ROUND($L$226*$K$226,2)</f>
        <v>0</v>
      </c>
      <c r="O226" s="214"/>
      <c r="P226" s="214"/>
      <c r="Q226" s="214"/>
      <c r="R226" s="23"/>
      <c r="T226" s="130"/>
      <c r="U226" s="29" t="s">
        <v>44</v>
      </c>
      <c r="V226" s="131">
        <v>0</v>
      </c>
      <c r="W226" s="131">
        <f>$V$226*$K$226</f>
        <v>0</v>
      </c>
      <c r="X226" s="131">
        <v>0.0039</v>
      </c>
      <c r="Y226" s="131">
        <f>$X$226*$K$226</f>
        <v>0.06823439999999999</v>
      </c>
      <c r="Z226" s="131">
        <v>0</v>
      </c>
      <c r="AA226" s="132">
        <f>$Z$226*$K$226</f>
        <v>0</v>
      </c>
      <c r="AR226" s="6" t="s">
        <v>317</v>
      </c>
      <c r="AT226" s="6" t="s">
        <v>221</v>
      </c>
      <c r="AU226" s="6" t="s">
        <v>103</v>
      </c>
      <c r="AY226" s="6" t="s">
        <v>162</v>
      </c>
      <c r="BE226" s="85">
        <f>IF($U$226="základní",$N$226,0)</f>
        <v>0</v>
      </c>
      <c r="BF226" s="85">
        <f>IF($U$226="snížená",$N$226,0)</f>
        <v>0</v>
      </c>
      <c r="BG226" s="85">
        <f>IF($U$226="zákl. přenesená",$N$226,0)</f>
        <v>0</v>
      </c>
      <c r="BH226" s="85">
        <f>IF($U$226="sníž. přenesená",$N$226,0)</f>
        <v>0</v>
      </c>
      <c r="BI226" s="85">
        <f>IF($U$226="nulová",$N$226,0)</f>
        <v>0</v>
      </c>
      <c r="BJ226" s="6" t="s">
        <v>22</v>
      </c>
      <c r="BK226" s="85">
        <f>ROUND($L$226*$K$226,2)</f>
        <v>0</v>
      </c>
      <c r="BL226" s="6" t="s">
        <v>239</v>
      </c>
    </row>
    <row r="227" spans="2:51" s="6" customFormat="1" ht="15.75" customHeight="1">
      <c r="B227" s="138"/>
      <c r="E227" s="139"/>
      <c r="F227" s="219" t="s">
        <v>820</v>
      </c>
      <c r="G227" s="220"/>
      <c r="H227" s="220"/>
      <c r="I227" s="220"/>
      <c r="K227" s="140">
        <v>14.58</v>
      </c>
      <c r="R227" s="141"/>
      <c r="T227" s="142"/>
      <c r="AA227" s="143"/>
      <c r="AT227" s="139" t="s">
        <v>169</v>
      </c>
      <c r="AU227" s="139" t="s">
        <v>103</v>
      </c>
      <c r="AV227" s="139" t="s">
        <v>103</v>
      </c>
      <c r="AW227" s="139" t="s">
        <v>113</v>
      </c>
      <c r="AX227" s="139" t="s">
        <v>22</v>
      </c>
      <c r="AY227" s="139" t="s">
        <v>162</v>
      </c>
    </row>
    <row r="228" spans="2:64" s="6" customFormat="1" ht="27" customHeight="1">
      <c r="B228" s="22"/>
      <c r="C228" s="126" t="s">
        <v>321</v>
      </c>
      <c r="D228" s="126" t="s">
        <v>163</v>
      </c>
      <c r="E228" s="127" t="s">
        <v>440</v>
      </c>
      <c r="F228" s="215" t="s">
        <v>441</v>
      </c>
      <c r="G228" s="214"/>
      <c r="H228" s="214"/>
      <c r="I228" s="214"/>
      <c r="J228" s="128" t="s">
        <v>208</v>
      </c>
      <c r="K228" s="129">
        <v>0.089</v>
      </c>
      <c r="L228" s="216">
        <v>0</v>
      </c>
      <c r="M228" s="214"/>
      <c r="N228" s="213">
        <f>ROUND($L$228*$K$228,2)</f>
        <v>0</v>
      </c>
      <c r="O228" s="214"/>
      <c r="P228" s="214"/>
      <c r="Q228" s="214"/>
      <c r="R228" s="23"/>
      <c r="T228" s="130"/>
      <c r="U228" s="29" t="s">
        <v>44</v>
      </c>
      <c r="V228" s="131">
        <v>1.567</v>
      </c>
      <c r="W228" s="131">
        <f>$V$228*$K$228</f>
        <v>0.13946299999999998</v>
      </c>
      <c r="X228" s="131">
        <v>0</v>
      </c>
      <c r="Y228" s="131">
        <f>$X$228*$K$228</f>
        <v>0</v>
      </c>
      <c r="Z228" s="131">
        <v>0</v>
      </c>
      <c r="AA228" s="132">
        <f>$Z$228*$K$228</f>
        <v>0</v>
      </c>
      <c r="AR228" s="6" t="s">
        <v>239</v>
      </c>
      <c r="AT228" s="6" t="s">
        <v>163</v>
      </c>
      <c r="AU228" s="6" t="s">
        <v>103</v>
      </c>
      <c r="AY228" s="6" t="s">
        <v>162</v>
      </c>
      <c r="BE228" s="85">
        <f>IF($U$228="základní",$N$228,0)</f>
        <v>0</v>
      </c>
      <c r="BF228" s="85">
        <f>IF($U$228="snížená",$N$228,0)</f>
        <v>0</v>
      </c>
      <c r="BG228" s="85">
        <f>IF($U$228="zákl. přenesená",$N$228,0)</f>
        <v>0</v>
      </c>
      <c r="BH228" s="85">
        <f>IF($U$228="sníž. přenesená",$N$228,0)</f>
        <v>0</v>
      </c>
      <c r="BI228" s="85">
        <f>IF($U$228="nulová",$N$228,0)</f>
        <v>0</v>
      </c>
      <c r="BJ228" s="6" t="s">
        <v>22</v>
      </c>
      <c r="BK228" s="85">
        <f>ROUND($L$228*$K$228,2)</f>
        <v>0</v>
      </c>
      <c r="BL228" s="6" t="s">
        <v>239</v>
      </c>
    </row>
    <row r="229" spans="2:63" s="116" customFormat="1" ht="30.75" customHeight="1">
      <c r="B229" s="117"/>
      <c r="D229" s="125" t="s">
        <v>732</v>
      </c>
      <c r="E229" s="125"/>
      <c r="F229" s="125"/>
      <c r="G229" s="125"/>
      <c r="H229" s="125"/>
      <c r="I229" s="125"/>
      <c r="J229" s="125"/>
      <c r="K229" s="125"/>
      <c r="L229" s="125"/>
      <c r="M229" s="125"/>
      <c r="N229" s="210">
        <f>$BK$229</f>
        <v>0</v>
      </c>
      <c r="O229" s="211"/>
      <c r="P229" s="211"/>
      <c r="Q229" s="211"/>
      <c r="R229" s="120"/>
      <c r="T229" s="121"/>
      <c r="W229" s="122">
        <f>SUM($W$230:$W$242)</f>
        <v>27.439636</v>
      </c>
      <c r="Y229" s="122">
        <f>SUM($Y$230:$Y$242)</f>
        <v>0.268</v>
      </c>
      <c r="AA229" s="123">
        <f>SUM($AA$230:$AA$242)</f>
        <v>0.052</v>
      </c>
      <c r="AR229" s="119" t="s">
        <v>103</v>
      </c>
      <c r="AT229" s="119" t="s">
        <v>78</v>
      </c>
      <c r="AU229" s="119" t="s">
        <v>22</v>
      </c>
      <c r="AY229" s="119" t="s">
        <v>162</v>
      </c>
      <c r="BK229" s="124">
        <f>SUM($BK$230:$BK$242)</f>
        <v>0</v>
      </c>
    </row>
    <row r="230" spans="2:64" s="6" customFormat="1" ht="15.75" customHeight="1">
      <c r="B230" s="22"/>
      <c r="C230" s="126" t="s">
        <v>325</v>
      </c>
      <c r="D230" s="126" t="s">
        <v>163</v>
      </c>
      <c r="E230" s="127" t="s">
        <v>821</v>
      </c>
      <c r="F230" s="215" t="s">
        <v>822</v>
      </c>
      <c r="G230" s="214"/>
      <c r="H230" s="214"/>
      <c r="I230" s="214"/>
      <c r="J230" s="128" t="s">
        <v>306</v>
      </c>
      <c r="K230" s="129">
        <v>4</v>
      </c>
      <c r="L230" s="216">
        <v>0</v>
      </c>
      <c r="M230" s="214"/>
      <c r="N230" s="213">
        <f>ROUND($L$230*$K$230,2)</f>
        <v>0</v>
      </c>
      <c r="O230" s="214"/>
      <c r="P230" s="214"/>
      <c r="Q230" s="214"/>
      <c r="R230" s="23"/>
      <c r="T230" s="130"/>
      <c r="U230" s="29" t="s">
        <v>44</v>
      </c>
      <c r="V230" s="131">
        <v>0.6</v>
      </c>
      <c r="W230" s="131">
        <f>$V$230*$K$230</f>
        <v>2.4</v>
      </c>
      <c r="X230" s="131">
        <v>0</v>
      </c>
      <c r="Y230" s="131">
        <f>$X$230*$K$230</f>
        <v>0</v>
      </c>
      <c r="Z230" s="131">
        <v>0.013</v>
      </c>
      <c r="AA230" s="132">
        <f>$Z$230*$K$230</f>
        <v>0.052</v>
      </c>
      <c r="AR230" s="6" t="s">
        <v>239</v>
      </c>
      <c r="AT230" s="6" t="s">
        <v>163</v>
      </c>
      <c r="AU230" s="6" t="s">
        <v>103</v>
      </c>
      <c r="AY230" s="6" t="s">
        <v>162</v>
      </c>
      <c r="BE230" s="85">
        <f>IF($U$230="základní",$N$230,0)</f>
        <v>0</v>
      </c>
      <c r="BF230" s="85">
        <f>IF($U$230="snížená",$N$230,0)</f>
        <v>0</v>
      </c>
      <c r="BG230" s="85">
        <f>IF($U$230="zákl. přenesená",$N$230,0)</f>
        <v>0</v>
      </c>
      <c r="BH230" s="85">
        <f>IF($U$230="sníž. přenesená",$N$230,0)</f>
        <v>0</v>
      </c>
      <c r="BI230" s="85">
        <f>IF($U$230="nulová",$N$230,0)</f>
        <v>0</v>
      </c>
      <c r="BJ230" s="6" t="s">
        <v>22</v>
      </c>
      <c r="BK230" s="85">
        <f>ROUND($L$230*$K$230,2)</f>
        <v>0</v>
      </c>
      <c r="BL230" s="6" t="s">
        <v>239</v>
      </c>
    </row>
    <row r="231" spans="2:51" s="6" customFormat="1" ht="15.75" customHeight="1">
      <c r="B231" s="138"/>
      <c r="E231" s="139"/>
      <c r="F231" s="219" t="s">
        <v>167</v>
      </c>
      <c r="G231" s="220"/>
      <c r="H231" s="220"/>
      <c r="I231" s="220"/>
      <c r="K231" s="140">
        <v>4</v>
      </c>
      <c r="R231" s="141"/>
      <c r="T231" s="142"/>
      <c r="AA231" s="143"/>
      <c r="AT231" s="139" t="s">
        <v>169</v>
      </c>
      <c r="AU231" s="139" t="s">
        <v>103</v>
      </c>
      <c r="AV231" s="139" t="s">
        <v>103</v>
      </c>
      <c r="AW231" s="139" t="s">
        <v>113</v>
      </c>
      <c r="AX231" s="139" t="s">
        <v>22</v>
      </c>
      <c r="AY231" s="139" t="s">
        <v>162</v>
      </c>
    </row>
    <row r="232" spans="2:64" s="6" customFormat="1" ht="27" customHeight="1">
      <c r="B232" s="22"/>
      <c r="C232" s="126" t="s">
        <v>329</v>
      </c>
      <c r="D232" s="126" t="s">
        <v>163</v>
      </c>
      <c r="E232" s="127" t="s">
        <v>823</v>
      </c>
      <c r="F232" s="215" t="s">
        <v>824</v>
      </c>
      <c r="G232" s="214"/>
      <c r="H232" s="214"/>
      <c r="I232" s="214"/>
      <c r="J232" s="128" t="s">
        <v>306</v>
      </c>
      <c r="K232" s="129">
        <v>2</v>
      </c>
      <c r="L232" s="216">
        <v>0</v>
      </c>
      <c r="M232" s="214"/>
      <c r="N232" s="213">
        <f>ROUND($L$232*$K$232,2)</f>
        <v>0</v>
      </c>
      <c r="O232" s="214"/>
      <c r="P232" s="214"/>
      <c r="Q232" s="214"/>
      <c r="R232" s="23"/>
      <c r="T232" s="130"/>
      <c r="U232" s="29" t="s">
        <v>44</v>
      </c>
      <c r="V232" s="131">
        <v>0.074</v>
      </c>
      <c r="W232" s="131">
        <f>$V$232*$K$232</f>
        <v>0.148</v>
      </c>
      <c r="X232" s="131">
        <v>0</v>
      </c>
      <c r="Y232" s="131">
        <f>$X$232*$K$232</f>
        <v>0</v>
      </c>
      <c r="Z232" s="131">
        <v>0</v>
      </c>
      <c r="AA232" s="132">
        <f>$Z$232*$K$232</f>
        <v>0</v>
      </c>
      <c r="AR232" s="6" t="s">
        <v>239</v>
      </c>
      <c r="AT232" s="6" t="s">
        <v>163</v>
      </c>
      <c r="AU232" s="6" t="s">
        <v>103</v>
      </c>
      <c r="AY232" s="6" t="s">
        <v>162</v>
      </c>
      <c r="BE232" s="85">
        <f>IF($U$232="základní",$N$232,0)</f>
        <v>0</v>
      </c>
      <c r="BF232" s="85">
        <f>IF($U$232="snížená",$N$232,0)</f>
        <v>0</v>
      </c>
      <c r="BG232" s="85">
        <f>IF($U$232="zákl. přenesená",$N$232,0)</f>
        <v>0</v>
      </c>
      <c r="BH232" s="85">
        <f>IF($U$232="sníž. přenesená",$N$232,0)</f>
        <v>0</v>
      </c>
      <c r="BI232" s="85">
        <f>IF($U$232="nulová",$N$232,0)</f>
        <v>0</v>
      </c>
      <c r="BJ232" s="6" t="s">
        <v>22</v>
      </c>
      <c r="BK232" s="85">
        <f>ROUND($L$232*$K$232,2)</f>
        <v>0</v>
      </c>
      <c r="BL232" s="6" t="s">
        <v>239</v>
      </c>
    </row>
    <row r="233" spans="2:51" s="6" customFormat="1" ht="15.75" customHeight="1">
      <c r="B233" s="138"/>
      <c r="E233" s="139"/>
      <c r="F233" s="219" t="s">
        <v>103</v>
      </c>
      <c r="G233" s="220"/>
      <c r="H233" s="220"/>
      <c r="I233" s="220"/>
      <c r="K233" s="140">
        <v>2</v>
      </c>
      <c r="R233" s="141"/>
      <c r="T233" s="142"/>
      <c r="AA233" s="143"/>
      <c r="AT233" s="139" t="s">
        <v>169</v>
      </c>
      <c r="AU233" s="139" t="s">
        <v>103</v>
      </c>
      <c r="AV233" s="139" t="s">
        <v>103</v>
      </c>
      <c r="AW233" s="139" t="s">
        <v>113</v>
      </c>
      <c r="AX233" s="139" t="s">
        <v>22</v>
      </c>
      <c r="AY233" s="139" t="s">
        <v>162</v>
      </c>
    </row>
    <row r="234" spans="2:64" s="6" customFormat="1" ht="27" customHeight="1">
      <c r="B234" s="22"/>
      <c r="C234" s="126" t="s">
        <v>333</v>
      </c>
      <c r="D234" s="126" t="s">
        <v>163</v>
      </c>
      <c r="E234" s="127" t="s">
        <v>825</v>
      </c>
      <c r="F234" s="215" t="s">
        <v>826</v>
      </c>
      <c r="G234" s="214"/>
      <c r="H234" s="214"/>
      <c r="I234" s="214"/>
      <c r="J234" s="128" t="s">
        <v>224</v>
      </c>
      <c r="K234" s="129">
        <v>320</v>
      </c>
      <c r="L234" s="216">
        <v>0</v>
      </c>
      <c r="M234" s="214"/>
      <c r="N234" s="213">
        <f>ROUND($L$234*$K$234,2)</f>
        <v>0</v>
      </c>
      <c r="O234" s="214"/>
      <c r="P234" s="214"/>
      <c r="Q234" s="214"/>
      <c r="R234" s="23"/>
      <c r="T234" s="130"/>
      <c r="U234" s="29" t="s">
        <v>44</v>
      </c>
      <c r="V234" s="131">
        <v>0.075</v>
      </c>
      <c r="W234" s="131">
        <f>$V$234*$K$234</f>
        <v>24</v>
      </c>
      <c r="X234" s="131">
        <v>5E-05</v>
      </c>
      <c r="Y234" s="131">
        <f>$X$234*$K$234</f>
        <v>0.016</v>
      </c>
      <c r="Z234" s="131">
        <v>0</v>
      </c>
      <c r="AA234" s="132">
        <f>$Z$234*$K$234</f>
        <v>0</v>
      </c>
      <c r="AR234" s="6" t="s">
        <v>239</v>
      </c>
      <c r="AT234" s="6" t="s">
        <v>163</v>
      </c>
      <c r="AU234" s="6" t="s">
        <v>103</v>
      </c>
      <c r="AY234" s="6" t="s">
        <v>162</v>
      </c>
      <c r="BE234" s="85">
        <f>IF($U$234="základní",$N$234,0)</f>
        <v>0</v>
      </c>
      <c r="BF234" s="85">
        <f>IF($U$234="snížená",$N$234,0)</f>
        <v>0</v>
      </c>
      <c r="BG234" s="85">
        <f>IF($U$234="zákl. přenesená",$N$234,0)</f>
        <v>0</v>
      </c>
      <c r="BH234" s="85">
        <f>IF($U$234="sníž. přenesená",$N$234,0)</f>
        <v>0</v>
      </c>
      <c r="BI234" s="85">
        <f>IF($U$234="nulová",$N$234,0)</f>
        <v>0</v>
      </c>
      <c r="BJ234" s="6" t="s">
        <v>22</v>
      </c>
      <c r="BK234" s="85">
        <f>ROUND($L$234*$K$234,2)</f>
        <v>0</v>
      </c>
      <c r="BL234" s="6" t="s">
        <v>239</v>
      </c>
    </row>
    <row r="235" spans="2:51" s="6" customFormat="1" ht="15.75" customHeight="1">
      <c r="B235" s="138"/>
      <c r="E235" s="139"/>
      <c r="F235" s="219" t="s">
        <v>827</v>
      </c>
      <c r="G235" s="220"/>
      <c r="H235" s="220"/>
      <c r="I235" s="220"/>
      <c r="K235" s="140">
        <v>260</v>
      </c>
      <c r="R235" s="141"/>
      <c r="T235" s="142"/>
      <c r="AA235" s="143"/>
      <c r="AT235" s="139" t="s">
        <v>169</v>
      </c>
      <c r="AU235" s="139" t="s">
        <v>103</v>
      </c>
      <c r="AV235" s="139" t="s">
        <v>103</v>
      </c>
      <c r="AW235" s="139" t="s">
        <v>113</v>
      </c>
      <c r="AX235" s="139" t="s">
        <v>79</v>
      </c>
      <c r="AY235" s="139" t="s">
        <v>162</v>
      </c>
    </row>
    <row r="236" spans="2:51" s="6" customFormat="1" ht="15.75" customHeight="1">
      <c r="B236" s="138"/>
      <c r="E236" s="139"/>
      <c r="F236" s="219" t="s">
        <v>828</v>
      </c>
      <c r="G236" s="220"/>
      <c r="H236" s="220"/>
      <c r="I236" s="220"/>
      <c r="K236" s="140">
        <v>60</v>
      </c>
      <c r="R236" s="141"/>
      <c r="T236" s="142"/>
      <c r="AA236" s="143"/>
      <c r="AT236" s="139" t="s">
        <v>169</v>
      </c>
      <c r="AU236" s="139" t="s">
        <v>103</v>
      </c>
      <c r="AV236" s="139" t="s">
        <v>103</v>
      </c>
      <c r="AW236" s="139" t="s">
        <v>113</v>
      </c>
      <c r="AX236" s="139" t="s">
        <v>79</v>
      </c>
      <c r="AY236" s="139" t="s">
        <v>162</v>
      </c>
    </row>
    <row r="237" spans="2:51" s="6" customFormat="1" ht="15.75" customHeight="1">
      <c r="B237" s="144"/>
      <c r="E237" s="145"/>
      <c r="F237" s="224" t="s">
        <v>172</v>
      </c>
      <c r="G237" s="225"/>
      <c r="H237" s="225"/>
      <c r="I237" s="225"/>
      <c r="K237" s="146">
        <v>320</v>
      </c>
      <c r="R237" s="147"/>
      <c r="T237" s="148"/>
      <c r="AA237" s="149"/>
      <c r="AT237" s="145" t="s">
        <v>169</v>
      </c>
      <c r="AU237" s="145" t="s">
        <v>103</v>
      </c>
      <c r="AV237" s="145" t="s">
        <v>167</v>
      </c>
      <c r="AW237" s="145" t="s">
        <v>113</v>
      </c>
      <c r="AX237" s="145" t="s">
        <v>22</v>
      </c>
      <c r="AY237" s="145" t="s">
        <v>162</v>
      </c>
    </row>
    <row r="238" spans="2:64" s="6" customFormat="1" ht="27" customHeight="1">
      <c r="B238" s="22"/>
      <c r="C238" s="150" t="s">
        <v>338</v>
      </c>
      <c r="D238" s="150" t="s">
        <v>221</v>
      </c>
      <c r="E238" s="151" t="s">
        <v>829</v>
      </c>
      <c r="F238" s="226" t="s">
        <v>830</v>
      </c>
      <c r="G238" s="227"/>
      <c r="H238" s="227"/>
      <c r="I238" s="227"/>
      <c r="J238" s="152" t="s">
        <v>306</v>
      </c>
      <c r="K238" s="153">
        <v>3</v>
      </c>
      <c r="L238" s="228">
        <v>0</v>
      </c>
      <c r="M238" s="227"/>
      <c r="N238" s="229">
        <f>ROUND($L$238*$K$238,2)</f>
        <v>0</v>
      </c>
      <c r="O238" s="214"/>
      <c r="P238" s="214"/>
      <c r="Q238" s="214"/>
      <c r="R238" s="23"/>
      <c r="T238" s="130"/>
      <c r="U238" s="29" t="s">
        <v>44</v>
      </c>
      <c r="V238" s="131">
        <v>0</v>
      </c>
      <c r="W238" s="131">
        <f>$V$238*$K$238</f>
        <v>0</v>
      </c>
      <c r="X238" s="131">
        <v>0.063</v>
      </c>
      <c r="Y238" s="131">
        <f>$X$238*$K$238</f>
        <v>0.189</v>
      </c>
      <c r="Z238" s="131">
        <v>0</v>
      </c>
      <c r="AA238" s="132">
        <f>$Z$238*$K$238</f>
        <v>0</v>
      </c>
      <c r="AR238" s="6" t="s">
        <v>317</v>
      </c>
      <c r="AT238" s="6" t="s">
        <v>221</v>
      </c>
      <c r="AU238" s="6" t="s">
        <v>103</v>
      </c>
      <c r="AY238" s="6" t="s">
        <v>162</v>
      </c>
      <c r="BE238" s="85">
        <f>IF($U$238="základní",$N$238,0)</f>
        <v>0</v>
      </c>
      <c r="BF238" s="85">
        <f>IF($U$238="snížená",$N$238,0)</f>
        <v>0</v>
      </c>
      <c r="BG238" s="85">
        <f>IF($U$238="zákl. přenesená",$N$238,0)</f>
        <v>0</v>
      </c>
      <c r="BH238" s="85">
        <f>IF($U$238="sníž. přenesená",$N$238,0)</f>
        <v>0</v>
      </c>
      <c r="BI238" s="85">
        <f>IF($U$238="nulová",$N$238,0)</f>
        <v>0</v>
      </c>
      <c r="BJ238" s="6" t="s">
        <v>22</v>
      </c>
      <c r="BK238" s="85">
        <f>ROUND($L$238*$K$238,2)</f>
        <v>0</v>
      </c>
      <c r="BL238" s="6" t="s">
        <v>239</v>
      </c>
    </row>
    <row r="239" spans="2:51" s="6" customFormat="1" ht="15.75" customHeight="1">
      <c r="B239" s="138"/>
      <c r="E239" s="139"/>
      <c r="F239" s="219" t="s">
        <v>831</v>
      </c>
      <c r="G239" s="220"/>
      <c r="H239" s="220"/>
      <c r="I239" s="220"/>
      <c r="K239" s="140">
        <v>3</v>
      </c>
      <c r="R239" s="141"/>
      <c r="T239" s="142"/>
      <c r="AA239" s="143"/>
      <c r="AT239" s="139" t="s">
        <v>169</v>
      </c>
      <c r="AU239" s="139" t="s">
        <v>103</v>
      </c>
      <c r="AV239" s="139" t="s">
        <v>103</v>
      </c>
      <c r="AW239" s="139" t="s">
        <v>113</v>
      </c>
      <c r="AX239" s="139" t="s">
        <v>22</v>
      </c>
      <c r="AY239" s="139" t="s">
        <v>162</v>
      </c>
    </row>
    <row r="240" spans="2:64" s="6" customFormat="1" ht="27" customHeight="1">
      <c r="B240" s="22"/>
      <c r="C240" s="150" t="s">
        <v>342</v>
      </c>
      <c r="D240" s="150" t="s">
        <v>221</v>
      </c>
      <c r="E240" s="151" t="s">
        <v>832</v>
      </c>
      <c r="F240" s="226" t="s">
        <v>833</v>
      </c>
      <c r="G240" s="227"/>
      <c r="H240" s="227"/>
      <c r="I240" s="227"/>
      <c r="J240" s="152" t="s">
        <v>306</v>
      </c>
      <c r="K240" s="153">
        <v>1</v>
      </c>
      <c r="L240" s="228">
        <v>0</v>
      </c>
      <c r="M240" s="227"/>
      <c r="N240" s="229">
        <f>ROUND($L$240*$K$240,2)</f>
        <v>0</v>
      </c>
      <c r="O240" s="214"/>
      <c r="P240" s="214"/>
      <c r="Q240" s="214"/>
      <c r="R240" s="23"/>
      <c r="T240" s="130"/>
      <c r="U240" s="29" t="s">
        <v>44</v>
      </c>
      <c r="V240" s="131">
        <v>0</v>
      </c>
      <c r="W240" s="131">
        <f>$V$240*$K$240</f>
        <v>0</v>
      </c>
      <c r="X240" s="131">
        <v>0.063</v>
      </c>
      <c r="Y240" s="131">
        <f>$X$240*$K$240</f>
        <v>0.063</v>
      </c>
      <c r="Z240" s="131">
        <v>0</v>
      </c>
      <c r="AA240" s="132">
        <f>$Z$240*$K$240</f>
        <v>0</v>
      </c>
      <c r="AR240" s="6" t="s">
        <v>317</v>
      </c>
      <c r="AT240" s="6" t="s">
        <v>221</v>
      </c>
      <c r="AU240" s="6" t="s">
        <v>103</v>
      </c>
      <c r="AY240" s="6" t="s">
        <v>162</v>
      </c>
      <c r="BE240" s="85">
        <f>IF($U$240="základní",$N$240,0)</f>
        <v>0</v>
      </c>
      <c r="BF240" s="85">
        <f>IF($U$240="snížená",$N$240,0)</f>
        <v>0</v>
      </c>
      <c r="BG240" s="85">
        <f>IF($U$240="zákl. přenesená",$N$240,0)</f>
        <v>0</v>
      </c>
      <c r="BH240" s="85">
        <f>IF($U$240="sníž. přenesená",$N$240,0)</f>
        <v>0</v>
      </c>
      <c r="BI240" s="85">
        <f>IF($U$240="nulová",$N$240,0)</f>
        <v>0</v>
      </c>
      <c r="BJ240" s="6" t="s">
        <v>22</v>
      </c>
      <c r="BK240" s="85">
        <f>ROUND($L$240*$K$240,2)</f>
        <v>0</v>
      </c>
      <c r="BL240" s="6" t="s">
        <v>239</v>
      </c>
    </row>
    <row r="241" spans="2:51" s="6" customFormat="1" ht="15.75" customHeight="1">
      <c r="B241" s="138"/>
      <c r="E241" s="139"/>
      <c r="F241" s="219" t="s">
        <v>834</v>
      </c>
      <c r="G241" s="220"/>
      <c r="H241" s="220"/>
      <c r="I241" s="220"/>
      <c r="K241" s="140">
        <v>1</v>
      </c>
      <c r="R241" s="141"/>
      <c r="T241" s="142"/>
      <c r="AA241" s="143"/>
      <c r="AT241" s="139" t="s">
        <v>169</v>
      </c>
      <c r="AU241" s="139" t="s">
        <v>103</v>
      </c>
      <c r="AV241" s="139" t="s">
        <v>103</v>
      </c>
      <c r="AW241" s="139" t="s">
        <v>113</v>
      </c>
      <c r="AX241" s="139" t="s">
        <v>22</v>
      </c>
      <c r="AY241" s="139" t="s">
        <v>162</v>
      </c>
    </row>
    <row r="242" spans="2:64" s="6" customFormat="1" ht="27" customHeight="1">
      <c r="B242" s="22"/>
      <c r="C242" s="126" t="s">
        <v>349</v>
      </c>
      <c r="D242" s="126" t="s">
        <v>163</v>
      </c>
      <c r="E242" s="127" t="s">
        <v>835</v>
      </c>
      <c r="F242" s="215" t="s">
        <v>836</v>
      </c>
      <c r="G242" s="214"/>
      <c r="H242" s="214"/>
      <c r="I242" s="214"/>
      <c r="J242" s="128" t="s">
        <v>208</v>
      </c>
      <c r="K242" s="129">
        <v>0.268</v>
      </c>
      <c r="L242" s="216">
        <v>0</v>
      </c>
      <c r="M242" s="214"/>
      <c r="N242" s="213">
        <f>ROUND($L$242*$K$242,2)</f>
        <v>0</v>
      </c>
      <c r="O242" s="214"/>
      <c r="P242" s="214"/>
      <c r="Q242" s="214"/>
      <c r="R242" s="23"/>
      <c r="T242" s="130"/>
      <c r="U242" s="29" t="s">
        <v>44</v>
      </c>
      <c r="V242" s="131">
        <v>3.327</v>
      </c>
      <c r="W242" s="131">
        <f>$V$242*$K$242</f>
        <v>0.8916360000000001</v>
      </c>
      <c r="X242" s="131">
        <v>0</v>
      </c>
      <c r="Y242" s="131">
        <f>$X$242*$K$242</f>
        <v>0</v>
      </c>
      <c r="Z242" s="131">
        <v>0</v>
      </c>
      <c r="AA242" s="132">
        <f>$Z$242*$K$242</f>
        <v>0</v>
      </c>
      <c r="AR242" s="6" t="s">
        <v>239</v>
      </c>
      <c r="AT242" s="6" t="s">
        <v>163</v>
      </c>
      <c r="AU242" s="6" t="s">
        <v>103</v>
      </c>
      <c r="AY242" s="6" t="s">
        <v>162</v>
      </c>
      <c r="BE242" s="85">
        <f>IF($U$242="základní",$N$242,0)</f>
        <v>0</v>
      </c>
      <c r="BF242" s="85">
        <f>IF($U$242="snížená",$N$242,0)</f>
        <v>0</v>
      </c>
      <c r="BG242" s="85">
        <f>IF($U$242="zákl. přenesená",$N$242,0)</f>
        <v>0</v>
      </c>
      <c r="BH242" s="85">
        <f>IF($U$242="sníž. přenesená",$N$242,0)</f>
        <v>0</v>
      </c>
      <c r="BI242" s="85">
        <f>IF($U$242="nulová",$N$242,0)</f>
        <v>0</v>
      </c>
      <c r="BJ242" s="6" t="s">
        <v>22</v>
      </c>
      <c r="BK242" s="85">
        <f>ROUND($L$242*$K$242,2)</f>
        <v>0</v>
      </c>
      <c r="BL242" s="6" t="s">
        <v>239</v>
      </c>
    </row>
    <row r="243" spans="2:63" s="6" customFormat="1" ht="51" customHeight="1">
      <c r="B243" s="22"/>
      <c r="D243" s="118"/>
      <c r="N243" s="212"/>
      <c r="O243" s="178"/>
      <c r="P243" s="178"/>
      <c r="Q243" s="178"/>
      <c r="R243" s="23"/>
      <c r="T243" s="160"/>
      <c r="U243" s="41"/>
      <c r="V243" s="41"/>
      <c r="W243" s="41"/>
      <c r="X243" s="41"/>
      <c r="Y243" s="41"/>
      <c r="Z243" s="41"/>
      <c r="AA243" s="43"/>
      <c r="AT243" s="6" t="s">
        <v>78</v>
      </c>
      <c r="AU243" s="6" t="s">
        <v>79</v>
      </c>
      <c r="AY243" s="6" t="s">
        <v>727</v>
      </c>
      <c r="BK243" s="85">
        <v>0</v>
      </c>
    </row>
    <row r="244" spans="2:18" s="6" customFormat="1" ht="7.5" customHeight="1">
      <c r="B244" s="44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6"/>
    </row>
    <row r="564" s="2" customFormat="1" ht="14.25" customHeight="1"/>
  </sheetData>
  <sheetProtection/>
  <mergeCells count="26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N128:Q128"/>
    <mergeCell ref="N129:Q129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40:I140"/>
    <mergeCell ref="L140:M140"/>
    <mergeCell ref="N140:Q140"/>
    <mergeCell ref="N139:Q139"/>
    <mergeCell ref="F141:I141"/>
    <mergeCell ref="F142:I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F149:I149"/>
    <mergeCell ref="F150:I150"/>
    <mergeCell ref="F152:I152"/>
    <mergeCell ref="L152:M152"/>
    <mergeCell ref="N152:Q152"/>
    <mergeCell ref="F153:I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6:I166"/>
    <mergeCell ref="L166:M166"/>
    <mergeCell ref="N166:Q166"/>
    <mergeCell ref="F167:I167"/>
    <mergeCell ref="F168:I168"/>
    <mergeCell ref="F169:I169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F188:I188"/>
    <mergeCell ref="L188:M188"/>
    <mergeCell ref="N188:Q188"/>
    <mergeCell ref="F189:I189"/>
    <mergeCell ref="F190:I190"/>
    <mergeCell ref="F191:I191"/>
    <mergeCell ref="F192:I192"/>
    <mergeCell ref="F193:I193"/>
    <mergeCell ref="L193:M193"/>
    <mergeCell ref="N193:Q193"/>
    <mergeCell ref="F194:I194"/>
    <mergeCell ref="F195:I195"/>
    <mergeCell ref="F196:I196"/>
    <mergeCell ref="F197:I197"/>
    <mergeCell ref="F198:I198"/>
    <mergeCell ref="L198:M198"/>
    <mergeCell ref="N198:Q198"/>
    <mergeCell ref="F199:I199"/>
    <mergeCell ref="F200:I200"/>
    <mergeCell ref="F201:I201"/>
    <mergeCell ref="F202:I202"/>
    <mergeCell ref="L202:M202"/>
    <mergeCell ref="N202:Q202"/>
    <mergeCell ref="F203:I203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F209:I209"/>
    <mergeCell ref="L209:M209"/>
    <mergeCell ref="N209:Q209"/>
    <mergeCell ref="F211:I211"/>
    <mergeCell ref="L211:M211"/>
    <mergeCell ref="N211:Q211"/>
    <mergeCell ref="F214:I214"/>
    <mergeCell ref="L214:M214"/>
    <mergeCell ref="N214:Q214"/>
    <mergeCell ref="F215:I215"/>
    <mergeCell ref="F216:I216"/>
    <mergeCell ref="F217:I217"/>
    <mergeCell ref="F218:I218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F223:I223"/>
    <mergeCell ref="F224:I224"/>
    <mergeCell ref="F225:I225"/>
    <mergeCell ref="F226:I226"/>
    <mergeCell ref="L226:M226"/>
    <mergeCell ref="N226:Q226"/>
    <mergeCell ref="F227:I227"/>
    <mergeCell ref="F228:I228"/>
    <mergeCell ref="L228:M228"/>
    <mergeCell ref="N228:Q228"/>
    <mergeCell ref="F230:I230"/>
    <mergeCell ref="L230:M230"/>
    <mergeCell ref="N230:Q230"/>
    <mergeCell ref="N238:Q238"/>
    <mergeCell ref="F231:I231"/>
    <mergeCell ref="F232:I232"/>
    <mergeCell ref="L232:M232"/>
    <mergeCell ref="N232:Q232"/>
    <mergeCell ref="F233:I233"/>
    <mergeCell ref="F234:I234"/>
    <mergeCell ref="L234:M234"/>
    <mergeCell ref="N234:Q234"/>
    <mergeCell ref="F240:I240"/>
    <mergeCell ref="L240:M240"/>
    <mergeCell ref="N240:Q240"/>
    <mergeCell ref="F241:I241"/>
    <mergeCell ref="F242:I242"/>
    <mergeCell ref="L242:M242"/>
    <mergeCell ref="N242:Q242"/>
    <mergeCell ref="N151:Q151"/>
    <mergeCell ref="N165:Q165"/>
    <mergeCell ref="N170:Q170"/>
    <mergeCell ref="N179:Q179"/>
    <mergeCell ref="F239:I239"/>
    <mergeCell ref="F235:I235"/>
    <mergeCell ref="F236:I236"/>
    <mergeCell ref="F237:I237"/>
    <mergeCell ref="F238:I238"/>
    <mergeCell ref="L238:M238"/>
    <mergeCell ref="N243:Q243"/>
    <mergeCell ref="H1:K1"/>
    <mergeCell ref="S2:AC2"/>
    <mergeCell ref="N187:Q187"/>
    <mergeCell ref="N204:Q204"/>
    <mergeCell ref="N210:Q210"/>
    <mergeCell ref="N212:Q212"/>
    <mergeCell ref="N213:Q213"/>
    <mergeCell ref="N229:Q229"/>
    <mergeCell ref="N130:Q130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3"/>
  <sheetViews>
    <sheetView showGridLines="0" tabSelected="1" zoomScalePageLayoutView="0" workbookViewId="0" topLeftCell="A1">
      <pane ySplit="1" topLeftCell="A124" activePane="bottomLeft" state="frozen"/>
      <selection pane="topLeft" activeCell="A1" sqref="A1"/>
      <selection pane="bottomLeft" activeCell="K137" sqref="K13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6"/>
      <c r="B1" s="163"/>
      <c r="C1" s="163"/>
      <c r="D1" s="164" t="s">
        <v>1</v>
      </c>
      <c r="E1" s="163"/>
      <c r="F1" s="165" t="s">
        <v>866</v>
      </c>
      <c r="G1" s="165"/>
      <c r="H1" s="209" t="s">
        <v>867</v>
      </c>
      <c r="I1" s="209"/>
      <c r="J1" s="209"/>
      <c r="K1" s="209"/>
      <c r="L1" s="165" t="s">
        <v>868</v>
      </c>
      <c r="M1" s="163"/>
      <c r="N1" s="163"/>
      <c r="O1" s="164" t="s">
        <v>102</v>
      </c>
      <c r="P1" s="163"/>
      <c r="Q1" s="163"/>
      <c r="R1" s="163"/>
      <c r="S1" s="165" t="s">
        <v>869</v>
      </c>
      <c r="T1" s="165"/>
      <c r="U1" s="166"/>
      <c r="V1" s="16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2" t="s">
        <v>4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S2" s="175" t="s">
        <v>5</v>
      </c>
      <c r="T2" s="176"/>
      <c r="U2" s="176"/>
      <c r="V2" s="176"/>
      <c r="W2" s="176"/>
      <c r="X2" s="176"/>
      <c r="Y2" s="176"/>
      <c r="Z2" s="176"/>
      <c r="AA2" s="176"/>
      <c r="AB2" s="176"/>
      <c r="AC2" s="176"/>
      <c r="AT2" s="2" t="s">
        <v>92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103</v>
      </c>
    </row>
    <row r="4" spans="2:46" s="2" customFormat="1" ht="37.5" customHeight="1">
      <c r="B4" s="10"/>
      <c r="C4" s="193" t="s">
        <v>104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16</v>
      </c>
      <c r="F6" s="233" t="str">
        <f>'Rekapitulace stavby'!$K$6</f>
        <v>SÚIP - Školící středisko - stavební úpravy I. etapa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R6" s="11"/>
    </row>
    <row r="7" spans="2:18" s="6" customFormat="1" ht="33.75" customHeight="1">
      <c r="B7" s="22"/>
      <c r="D7" s="16" t="s">
        <v>105</v>
      </c>
      <c r="F7" s="204" t="s">
        <v>837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R7" s="23"/>
    </row>
    <row r="8" spans="2:18" s="6" customFormat="1" ht="15" customHeight="1">
      <c r="B8" s="22"/>
      <c r="D8" s="17" t="s">
        <v>19</v>
      </c>
      <c r="F8" s="15"/>
      <c r="M8" s="17" t="s">
        <v>21</v>
      </c>
      <c r="O8" s="15"/>
      <c r="R8" s="23"/>
    </row>
    <row r="9" spans="2:18" s="6" customFormat="1" ht="15" customHeight="1">
      <c r="B9" s="22"/>
      <c r="D9" s="17" t="s">
        <v>23</v>
      </c>
      <c r="F9" s="15" t="s">
        <v>107</v>
      </c>
      <c r="M9" s="17" t="s">
        <v>25</v>
      </c>
      <c r="O9" s="241" t="str">
        <f>'Rekapitulace stavby'!$AN$8</f>
        <v>11.02.2015</v>
      </c>
      <c r="P9" s="178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29</v>
      </c>
      <c r="M11" s="17" t="s">
        <v>30</v>
      </c>
      <c r="O11" s="195">
        <f>IF('Rekapitulace stavby'!$AN$10="","",'Rekapitulace stavby'!$AN$10)</f>
      </c>
      <c r="P11" s="178"/>
      <c r="R11" s="23"/>
    </row>
    <row r="12" spans="2:18" s="6" customFormat="1" ht="18.75" customHeight="1">
      <c r="B12" s="22"/>
      <c r="E12" s="15" t="str">
        <f>IF('Rekapitulace stavby'!$E$11="","",'Rekapitulace stavby'!$E$11)</f>
        <v>SÚIP, Kolářská 451/13, Opava</v>
      </c>
      <c r="M12" s="17" t="s">
        <v>32</v>
      </c>
      <c r="O12" s="195">
        <f>IF('Rekapitulace stavby'!$AN$11="","",'Rekapitulace stavby'!$AN$11)</f>
      </c>
      <c r="P12" s="178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33</v>
      </c>
      <c r="M14" s="17" t="s">
        <v>30</v>
      </c>
      <c r="O14" s="240" t="str">
        <f>IF('Rekapitulace stavby'!$AN$13="","",'Rekapitulace stavby'!$AN$13)</f>
        <v>Vyplň údaj</v>
      </c>
      <c r="P14" s="178"/>
      <c r="R14" s="23"/>
    </row>
    <row r="15" spans="2:18" s="6" customFormat="1" ht="18.75" customHeight="1">
      <c r="B15" s="22"/>
      <c r="E15" s="240" t="str">
        <f>IF('Rekapitulace stavby'!$E$14="","",'Rekapitulace stavby'!$E$14)</f>
        <v>Vyplň údaj</v>
      </c>
      <c r="F15" s="178"/>
      <c r="G15" s="178"/>
      <c r="H15" s="178"/>
      <c r="I15" s="178"/>
      <c r="J15" s="178"/>
      <c r="K15" s="178"/>
      <c r="L15" s="178"/>
      <c r="M15" s="17" t="s">
        <v>32</v>
      </c>
      <c r="O15" s="240" t="str">
        <f>IF('Rekapitulace stavby'!$AN$14="","",'Rekapitulace stavby'!$AN$14)</f>
        <v>Vyplň údaj</v>
      </c>
      <c r="P15" s="178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35</v>
      </c>
      <c r="M17" s="17" t="s">
        <v>30</v>
      </c>
      <c r="O17" s="195">
        <f>IF('Rekapitulace stavby'!$AN$16="","",'Rekapitulace stavby'!$AN$16)</f>
      </c>
      <c r="P17" s="178"/>
      <c r="R17" s="23"/>
    </row>
    <row r="18" spans="2:18" s="6" customFormat="1" ht="18.75" customHeight="1">
      <c r="B18" s="22"/>
      <c r="E18" s="15" t="str">
        <f>IF('Rekapitulace stavby'!$E$17="","",'Rekapitulace stavby'!$E$17)</f>
        <v>Ateliér EMMET, s.r.o.</v>
      </c>
      <c r="M18" s="17" t="s">
        <v>32</v>
      </c>
      <c r="O18" s="195">
        <f>IF('Rekapitulace stavby'!$AN$17="","",'Rekapitulace stavby'!$AN$17)</f>
      </c>
      <c r="P18" s="178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38</v>
      </c>
      <c r="M20" s="17" t="s">
        <v>30</v>
      </c>
      <c r="O20" s="195">
        <f>IF('Rekapitulace stavby'!$AN$19="","",'Rekapitulace stavby'!$AN$19)</f>
      </c>
      <c r="P20" s="178"/>
      <c r="R20" s="23"/>
    </row>
    <row r="21" spans="2:18" s="6" customFormat="1" ht="18.75" customHeight="1">
      <c r="B21" s="22"/>
      <c r="E21" s="15" t="str">
        <f>IF('Rekapitulace stavby'!$E$20="","",'Rekapitulace stavby'!$E$20)</f>
        <v>Ing.Urbanová (CÚ:ÚRS 2014/II)</v>
      </c>
      <c r="M21" s="17" t="s">
        <v>32</v>
      </c>
      <c r="O21" s="195">
        <f>IF('Rekapitulace stavby'!$AN$20="","",'Rekapitulace stavby'!$AN$20)</f>
      </c>
      <c r="P21" s="178"/>
      <c r="R21" s="23"/>
    </row>
    <row r="22" spans="2:18" s="6" customFormat="1" ht="7.5" customHeight="1">
      <c r="B22" s="22"/>
      <c r="R22" s="23"/>
    </row>
    <row r="23" spans="2:18" s="6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6" customFormat="1" ht="15" customHeight="1">
      <c r="B24" s="22"/>
      <c r="D24" s="93" t="s">
        <v>108</v>
      </c>
      <c r="M24" s="206">
        <f>$N$88</f>
        <v>0</v>
      </c>
      <c r="N24" s="178"/>
      <c r="O24" s="178"/>
      <c r="P24" s="178"/>
      <c r="R24" s="23"/>
    </row>
    <row r="25" spans="2:18" s="6" customFormat="1" ht="15" customHeight="1">
      <c r="B25" s="22"/>
      <c r="D25" s="21" t="s">
        <v>96</v>
      </c>
      <c r="M25" s="206">
        <f>$N$91</f>
        <v>0</v>
      </c>
      <c r="N25" s="178"/>
      <c r="O25" s="178"/>
      <c r="P25" s="178"/>
      <c r="R25" s="23"/>
    </row>
    <row r="26" spans="2:18" s="6" customFormat="1" ht="7.5" customHeight="1">
      <c r="B26" s="22"/>
      <c r="R26" s="23"/>
    </row>
    <row r="27" spans="2:18" s="6" customFormat="1" ht="26.25" customHeight="1">
      <c r="B27" s="22"/>
      <c r="D27" s="94" t="s">
        <v>42</v>
      </c>
      <c r="M27" s="239">
        <f>ROUND($M$24+$M$25,2)</f>
        <v>0</v>
      </c>
      <c r="N27" s="178"/>
      <c r="O27" s="178"/>
      <c r="P27" s="178"/>
      <c r="R27" s="23"/>
    </row>
    <row r="28" spans="2:18" s="6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6" customFormat="1" ht="15" customHeight="1">
      <c r="B29" s="22"/>
      <c r="D29" s="27" t="s">
        <v>43</v>
      </c>
      <c r="E29" s="27" t="s">
        <v>44</v>
      </c>
      <c r="F29" s="28">
        <v>0.21</v>
      </c>
      <c r="G29" s="95" t="s">
        <v>45</v>
      </c>
      <c r="H29" s="238">
        <f>(SUM($BE$91:$BE$98)+SUM($BE$116:$BE$128))</f>
        <v>0</v>
      </c>
      <c r="I29" s="178"/>
      <c r="J29" s="178"/>
      <c r="M29" s="238">
        <f>(SUM($BE$91:$BE$98)+SUM($BE$116:$BE$128))*$F$29</f>
        <v>0</v>
      </c>
      <c r="N29" s="178"/>
      <c r="O29" s="178"/>
      <c r="P29" s="178"/>
      <c r="R29" s="23"/>
    </row>
    <row r="30" spans="2:18" s="6" customFormat="1" ht="15" customHeight="1">
      <c r="B30" s="22"/>
      <c r="E30" s="27" t="s">
        <v>46</v>
      </c>
      <c r="F30" s="28">
        <v>0.15</v>
      </c>
      <c r="G30" s="95" t="s">
        <v>45</v>
      </c>
      <c r="H30" s="238">
        <f>(SUM($BF$91:$BF$98)+SUM($BF$116:$BF$128))</f>
        <v>0</v>
      </c>
      <c r="I30" s="178"/>
      <c r="J30" s="178"/>
      <c r="M30" s="238">
        <f>(SUM($BF$91:$BF$98)+SUM($BF$116:$BF$128))*$F$30</f>
        <v>0</v>
      </c>
      <c r="N30" s="178"/>
      <c r="O30" s="178"/>
      <c r="P30" s="178"/>
      <c r="R30" s="23"/>
    </row>
    <row r="31" spans="2:18" s="6" customFormat="1" ht="15" customHeight="1" hidden="1">
      <c r="B31" s="22"/>
      <c r="E31" s="27" t="s">
        <v>47</v>
      </c>
      <c r="F31" s="28">
        <v>0.21</v>
      </c>
      <c r="G31" s="95" t="s">
        <v>45</v>
      </c>
      <c r="H31" s="238">
        <f>(SUM($BG$91:$BG$98)+SUM($BG$116:$BG$128))</f>
        <v>0</v>
      </c>
      <c r="I31" s="178"/>
      <c r="J31" s="178"/>
      <c r="M31" s="238">
        <v>0</v>
      </c>
      <c r="N31" s="178"/>
      <c r="O31" s="178"/>
      <c r="P31" s="178"/>
      <c r="R31" s="23"/>
    </row>
    <row r="32" spans="2:18" s="6" customFormat="1" ht="15" customHeight="1" hidden="1">
      <c r="B32" s="22"/>
      <c r="E32" s="27" t="s">
        <v>48</v>
      </c>
      <c r="F32" s="28">
        <v>0.15</v>
      </c>
      <c r="G32" s="95" t="s">
        <v>45</v>
      </c>
      <c r="H32" s="238">
        <f>(SUM($BH$91:$BH$98)+SUM($BH$116:$BH$128))</f>
        <v>0</v>
      </c>
      <c r="I32" s="178"/>
      <c r="J32" s="178"/>
      <c r="M32" s="238">
        <v>0</v>
      </c>
      <c r="N32" s="178"/>
      <c r="O32" s="178"/>
      <c r="P32" s="178"/>
      <c r="R32" s="23"/>
    </row>
    <row r="33" spans="2:18" s="6" customFormat="1" ht="15" customHeight="1" hidden="1">
      <c r="B33" s="22"/>
      <c r="E33" s="27" t="s">
        <v>49</v>
      </c>
      <c r="F33" s="28">
        <v>0</v>
      </c>
      <c r="G33" s="95" t="s">
        <v>45</v>
      </c>
      <c r="H33" s="238">
        <f>(SUM($BI$91:$BI$98)+SUM($BI$116:$BI$128))</f>
        <v>0</v>
      </c>
      <c r="I33" s="178"/>
      <c r="J33" s="178"/>
      <c r="M33" s="238">
        <v>0</v>
      </c>
      <c r="N33" s="178"/>
      <c r="O33" s="178"/>
      <c r="P33" s="178"/>
      <c r="R33" s="23"/>
    </row>
    <row r="34" spans="2:18" s="6" customFormat="1" ht="7.5" customHeight="1">
      <c r="B34" s="22"/>
      <c r="R34" s="23"/>
    </row>
    <row r="35" spans="2:18" s="6" customFormat="1" ht="26.25" customHeight="1">
      <c r="B35" s="22"/>
      <c r="C35" s="31"/>
      <c r="D35" s="32" t="s">
        <v>50</v>
      </c>
      <c r="E35" s="33"/>
      <c r="F35" s="33"/>
      <c r="G35" s="96" t="s">
        <v>51</v>
      </c>
      <c r="H35" s="34" t="s">
        <v>52</v>
      </c>
      <c r="I35" s="33"/>
      <c r="J35" s="33"/>
      <c r="K35" s="33"/>
      <c r="L35" s="192">
        <f>ROUND(SUM($M$27:$M$33),2)</f>
        <v>0</v>
      </c>
      <c r="M35" s="188"/>
      <c r="N35" s="188"/>
      <c r="O35" s="188"/>
      <c r="P35" s="190"/>
      <c r="Q35" s="31"/>
      <c r="R35" s="23"/>
    </row>
    <row r="36" spans="2:18" s="6" customFormat="1" ht="15" customHeight="1">
      <c r="B36" s="22"/>
      <c r="R36" s="23"/>
    </row>
    <row r="37" spans="2:18" s="6" customFormat="1" ht="15" customHeight="1">
      <c r="B37" s="22"/>
      <c r="R37" s="23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53</v>
      </c>
      <c r="E50" s="36"/>
      <c r="F50" s="36"/>
      <c r="G50" s="36"/>
      <c r="H50" s="37"/>
      <c r="J50" s="35" t="s">
        <v>54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55</v>
      </c>
      <c r="E59" s="41"/>
      <c r="F59" s="41"/>
      <c r="G59" s="42" t="s">
        <v>56</v>
      </c>
      <c r="H59" s="43"/>
      <c r="J59" s="40" t="s">
        <v>55</v>
      </c>
      <c r="K59" s="41"/>
      <c r="L59" s="41"/>
      <c r="M59" s="41"/>
      <c r="N59" s="42" t="s">
        <v>56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57</v>
      </c>
      <c r="E61" s="36"/>
      <c r="F61" s="36"/>
      <c r="G61" s="36"/>
      <c r="H61" s="37"/>
      <c r="J61" s="35" t="s">
        <v>58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55</v>
      </c>
      <c r="E70" s="41"/>
      <c r="F70" s="41"/>
      <c r="G70" s="42" t="s">
        <v>56</v>
      </c>
      <c r="H70" s="43"/>
      <c r="J70" s="40" t="s">
        <v>55</v>
      </c>
      <c r="K70" s="41"/>
      <c r="L70" s="41"/>
      <c r="M70" s="41"/>
      <c r="N70" s="42" t="s">
        <v>56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93" t="s">
        <v>109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233" t="str">
        <f>$F$6</f>
        <v>SÚIP - Školící středisko - stavební úpravy I. etapa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R78" s="23"/>
    </row>
    <row r="79" spans="2:18" s="6" customFormat="1" ht="37.5" customHeight="1">
      <c r="B79" s="22"/>
      <c r="C79" s="52" t="s">
        <v>105</v>
      </c>
      <c r="F79" s="194" t="str">
        <f>$F$7</f>
        <v>VN - Vedlejší náklady</v>
      </c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23</v>
      </c>
      <c r="F81" s="15" t="str">
        <f>$F$9</f>
        <v> </v>
      </c>
      <c r="K81" s="17" t="s">
        <v>25</v>
      </c>
      <c r="M81" s="234" t="str">
        <f>IF($O$9="","",$O$9)</f>
        <v>11.02.2015</v>
      </c>
      <c r="N81" s="178"/>
      <c r="O81" s="178"/>
      <c r="P81" s="178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29</v>
      </c>
      <c r="F83" s="15" t="str">
        <f>$E$12</f>
        <v>SÚIP, Kolářská 451/13, Opava</v>
      </c>
      <c r="K83" s="17" t="s">
        <v>35</v>
      </c>
      <c r="M83" s="195" t="str">
        <f>$E$18</f>
        <v>Ateliér EMMET, s.r.o.</v>
      </c>
      <c r="N83" s="178"/>
      <c r="O83" s="178"/>
      <c r="P83" s="178"/>
      <c r="Q83" s="178"/>
      <c r="R83" s="23"/>
    </row>
    <row r="84" spans="2:18" s="6" customFormat="1" ht="15" customHeight="1">
      <c r="B84" s="22"/>
      <c r="C84" s="17" t="s">
        <v>33</v>
      </c>
      <c r="F84" s="15" t="str">
        <f>IF($E$15="","",$E$15)</f>
        <v>Vyplň údaj</v>
      </c>
      <c r="K84" s="17" t="s">
        <v>38</v>
      </c>
      <c r="M84" s="195" t="str">
        <f>$E$21</f>
        <v>Ing.Urbanová (CÚ:ÚRS 2014/II)</v>
      </c>
      <c r="N84" s="178"/>
      <c r="O84" s="178"/>
      <c r="P84" s="178"/>
      <c r="Q84" s="178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237" t="s">
        <v>110</v>
      </c>
      <c r="D86" s="174"/>
      <c r="E86" s="174"/>
      <c r="F86" s="174"/>
      <c r="G86" s="174"/>
      <c r="H86" s="31"/>
      <c r="I86" s="31"/>
      <c r="J86" s="31"/>
      <c r="K86" s="31"/>
      <c r="L86" s="31"/>
      <c r="M86" s="31"/>
      <c r="N86" s="237" t="s">
        <v>111</v>
      </c>
      <c r="O86" s="178"/>
      <c r="P86" s="178"/>
      <c r="Q86" s="178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3" t="s">
        <v>112</v>
      </c>
      <c r="N88" s="181">
        <f>ROUND($N$116,2)</f>
        <v>0</v>
      </c>
      <c r="O88" s="178"/>
      <c r="P88" s="178"/>
      <c r="Q88" s="178"/>
      <c r="R88" s="23"/>
      <c r="AU88" s="6" t="s">
        <v>113</v>
      </c>
    </row>
    <row r="89" spans="2:18" s="68" customFormat="1" ht="25.5" customHeight="1">
      <c r="B89" s="97"/>
      <c r="D89" s="98" t="s">
        <v>838</v>
      </c>
      <c r="N89" s="236">
        <f>ROUND($N$117,2)</f>
        <v>0</v>
      </c>
      <c r="O89" s="235"/>
      <c r="P89" s="235"/>
      <c r="Q89" s="235"/>
      <c r="R89" s="99"/>
    </row>
    <row r="90" spans="2:18" s="6" customFormat="1" ht="22.5" customHeight="1">
      <c r="B90" s="22"/>
      <c r="R90" s="23"/>
    </row>
    <row r="91" spans="2:21" s="6" customFormat="1" ht="30" customHeight="1">
      <c r="B91" s="22"/>
      <c r="C91" s="63" t="s">
        <v>138</v>
      </c>
      <c r="N91" s="181">
        <f>ROUND($N$92+$N$93+$N$94+$N$95+$N$96+$N$97,2)</f>
        <v>0</v>
      </c>
      <c r="O91" s="178"/>
      <c r="P91" s="178"/>
      <c r="Q91" s="178"/>
      <c r="R91" s="23"/>
      <c r="T91" s="102"/>
      <c r="U91" s="103" t="s">
        <v>43</v>
      </c>
    </row>
    <row r="92" spans="2:62" s="6" customFormat="1" ht="18.75" customHeight="1">
      <c r="B92" s="22"/>
      <c r="D92" s="177" t="s">
        <v>139</v>
      </c>
      <c r="E92" s="178"/>
      <c r="F92" s="178"/>
      <c r="G92" s="178"/>
      <c r="H92" s="178"/>
      <c r="N92" s="179">
        <f>ROUND($N$88*$T$92,2)</f>
        <v>0</v>
      </c>
      <c r="O92" s="178"/>
      <c r="P92" s="178"/>
      <c r="Q92" s="178"/>
      <c r="R92" s="23"/>
      <c r="T92" s="104"/>
      <c r="U92" s="105" t="s">
        <v>44</v>
      </c>
      <c r="AY92" s="6" t="s">
        <v>140</v>
      </c>
      <c r="BE92" s="85">
        <f>IF($U$92="základní",$N$92,0)</f>
        <v>0</v>
      </c>
      <c r="BF92" s="85">
        <f>IF($U$92="snížená",$N$92,0)</f>
        <v>0</v>
      </c>
      <c r="BG92" s="85">
        <f>IF($U$92="zákl. přenesená",$N$92,0)</f>
        <v>0</v>
      </c>
      <c r="BH92" s="85">
        <f>IF($U$92="sníž. přenesená",$N$92,0)</f>
        <v>0</v>
      </c>
      <c r="BI92" s="85">
        <f>IF($U$92="nulová",$N$92,0)</f>
        <v>0</v>
      </c>
      <c r="BJ92" s="6" t="s">
        <v>22</v>
      </c>
    </row>
    <row r="93" spans="2:62" s="6" customFormat="1" ht="18.75" customHeight="1">
      <c r="B93" s="22"/>
      <c r="D93" s="177" t="s">
        <v>141</v>
      </c>
      <c r="E93" s="178"/>
      <c r="F93" s="178"/>
      <c r="G93" s="178"/>
      <c r="H93" s="178"/>
      <c r="N93" s="179">
        <f>ROUND($N$88*$T$93,2)</f>
        <v>0</v>
      </c>
      <c r="O93" s="178"/>
      <c r="P93" s="178"/>
      <c r="Q93" s="178"/>
      <c r="R93" s="23"/>
      <c r="T93" s="104"/>
      <c r="U93" s="105" t="s">
        <v>44</v>
      </c>
      <c r="AY93" s="6" t="s">
        <v>140</v>
      </c>
      <c r="BE93" s="85">
        <f>IF($U$93="základní",$N$93,0)</f>
        <v>0</v>
      </c>
      <c r="BF93" s="85">
        <f>IF($U$93="snížená",$N$93,0)</f>
        <v>0</v>
      </c>
      <c r="BG93" s="85">
        <f>IF($U$93="zákl. přenesená",$N$93,0)</f>
        <v>0</v>
      </c>
      <c r="BH93" s="85">
        <f>IF($U$93="sníž. přenesená",$N$93,0)</f>
        <v>0</v>
      </c>
      <c r="BI93" s="85">
        <f>IF($U$93="nulová",$N$93,0)</f>
        <v>0</v>
      </c>
      <c r="BJ93" s="6" t="s">
        <v>22</v>
      </c>
    </row>
    <row r="94" spans="2:62" s="6" customFormat="1" ht="18.75" customHeight="1">
      <c r="B94" s="22"/>
      <c r="D94" s="177" t="s">
        <v>142</v>
      </c>
      <c r="E94" s="178"/>
      <c r="F94" s="178"/>
      <c r="G94" s="178"/>
      <c r="H94" s="178"/>
      <c r="N94" s="179">
        <f>ROUND($N$88*$T$94,2)</f>
        <v>0</v>
      </c>
      <c r="O94" s="178"/>
      <c r="P94" s="178"/>
      <c r="Q94" s="178"/>
      <c r="R94" s="23"/>
      <c r="T94" s="104"/>
      <c r="U94" s="105" t="s">
        <v>44</v>
      </c>
      <c r="AY94" s="6" t="s">
        <v>140</v>
      </c>
      <c r="BE94" s="85">
        <f>IF($U$94="základní",$N$94,0)</f>
        <v>0</v>
      </c>
      <c r="BF94" s="85">
        <f>IF($U$94="snížená",$N$94,0)</f>
        <v>0</v>
      </c>
      <c r="BG94" s="85">
        <f>IF($U$94="zákl. přenesená",$N$94,0)</f>
        <v>0</v>
      </c>
      <c r="BH94" s="85">
        <f>IF($U$94="sníž. přenesená",$N$94,0)</f>
        <v>0</v>
      </c>
      <c r="BI94" s="85">
        <f>IF($U$94="nulová",$N$94,0)</f>
        <v>0</v>
      </c>
      <c r="BJ94" s="6" t="s">
        <v>22</v>
      </c>
    </row>
    <row r="95" spans="2:62" s="6" customFormat="1" ht="18.75" customHeight="1">
      <c r="B95" s="22"/>
      <c r="D95" s="177" t="s">
        <v>143</v>
      </c>
      <c r="E95" s="178"/>
      <c r="F95" s="178"/>
      <c r="G95" s="178"/>
      <c r="H95" s="178"/>
      <c r="N95" s="179">
        <f>ROUND($N$88*$T$95,2)</f>
        <v>0</v>
      </c>
      <c r="O95" s="178"/>
      <c r="P95" s="178"/>
      <c r="Q95" s="178"/>
      <c r="R95" s="23"/>
      <c r="T95" s="104"/>
      <c r="U95" s="105" t="s">
        <v>44</v>
      </c>
      <c r="AY95" s="6" t="s">
        <v>140</v>
      </c>
      <c r="BE95" s="85">
        <f>IF($U$95="základní",$N$95,0)</f>
        <v>0</v>
      </c>
      <c r="BF95" s="85">
        <f>IF($U$95="snížená",$N$95,0)</f>
        <v>0</v>
      </c>
      <c r="BG95" s="85">
        <f>IF($U$95="zákl. přenesená",$N$95,0)</f>
        <v>0</v>
      </c>
      <c r="BH95" s="85">
        <f>IF($U$95="sníž. přenesená",$N$95,0)</f>
        <v>0</v>
      </c>
      <c r="BI95" s="85">
        <f>IF($U$95="nulová",$N$95,0)</f>
        <v>0</v>
      </c>
      <c r="BJ95" s="6" t="s">
        <v>22</v>
      </c>
    </row>
    <row r="96" spans="2:62" s="6" customFormat="1" ht="18.75" customHeight="1">
      <c r="B96" s="22"/>
      <c r="D96" s="177" t="s">
        <v>144</v>
      </c>
      <c r="E96" s="178"/>
      <c r="F96" s="178"/>
      <c r="G96" s="178"/>
      <c r="H96" s="178"/>
      <c r="N96" s="179">
        <f>ROUND($N$88*$T$96,2)</f>
        <v>0</v>
      </c>
      <c r="O96" s="178"/>
      <c r="P96" s="178"/>
      <c r="Q96" s="178"/>
      <c r="R96" s="23"/>
      <c r="T96" s="104"/>
      <c r="U96" s="105" t="s">
        <v>44</v>
      </c>
      <c r="AY96" s="6" t="s">
        <v>140</v>
      </c>
      <c r="BE96" s="85">
        <f>IF($U$96="základní",$N$96,0)</f>
        <v>0</v>
      </c>
      <c r="BF96" s="85">
        <f>IF($U$96="snížená",$N$96,0)</f>
        <v>0</v>
      </c>
      <c r="BG96" s="85">
        <f>IF($U$96="zákl. přenesená",$N$96,0)</f>
        <v>0</v>
      </c>
      <c r="BH96" s="85">
        <f>IF($U$96="sníž. přenesená",$N$96,0)</f>
        <v>0</v>
      </c>
      <c r="BI96" s="85">
        <f>IF($U$96="nulová",$N$96,0)</f>
        <v>0</v>
      </c>
      <c r="BJ96" s="6" t="s">
        <v>22</v>
      </c>
    </row>
    <row r="97" spans="2:62" s="6" customFormat="1" ht="18.75" customHeight="1">
      <c r="B97" s="22"/>
      <c r="D97" s="81" t="s">
        <v>145</v>
      </c>
      <c r="N97" s="179">
        <f>ROUND($N$88*$T$97,2)</f>
        <v>0</v>
      </c>
      <c r="O97" s="178"/>
      <c r="P97" s="178"/>
      <c r="Q97" s="178"/>
      <c r="R97" s="23"/>
      <c r="T97" s="106"/>
      <c r="U97" s="107" t="s">
        <v>44</v>
      </c>
      <c r="AY97" s="6" t="s">
        <v>146</v>
      </c>
      <c r="BE97" s="85">
        <f>IF($U$97="základní",$N$97,0)</f>
        <v>0</v>
      </c>
      <c r="BF97" s="85">
        <f>IF($U$97="snížená",$N$97,0)</f>
        <v>0</v>
      </c>
      <c r="BG97" s="85">
        <f>IF($U$97="zákl. přenesená",$N$97,0)</f>
        <v>0</v>
      </c>
      <c r="BH97" s="85">
        <f>IF($U$97="sníž. přenesená",$N$97,0)</f>
        <v>0</v>
      </c>
      <c r="BI97" s="85">
        <f>IF($U$97="nulová",$N$97,0)</f>
        <v>0</v>
      </c>
      <c r="BJ97" s="6" t="s">
        <v>22</v>
      </c>
    </row>
    <row r="98" spans="2:18" s="6" customFormat="1" ht="14.25" customHeight="1">
      <c r="B98" s="22"/>
      <c r="R98" s="23"/>
    </row>
    <row r="99" spans="2:18" s="6" customFormat="1" ht="30" customHeight="1">
      <c r="B99" s="22"/>
      <c r="C99" s="92" t="s">
        <v>101</v>
      </c>
      <c r="D99" s="31"/>
      <c r="E99" s="31"/>
      <c r="F99" s="31"/>
      <c r="G99" s="31"/>
      <c r="H99" s="31"/>
      <c r="I99" s="31"/>
      <c r="J99" s="31"/>
      <c r="K99" s="31"/>
      <c r="L99" s="173">
        <f>ROUND(SUM($N$88+$N$91),2)</f>
        <v>0</v>
      </c>
      <c r="M99" s="174"/>
      <c r="N99" s="174"/>
      <c r="O99" s="174"/>
      <c r="P99" s="174"/>
      <c r="Q99" s="174"/>
      <c r="R99" s="23"/>
    </row>
    <row r="100" spans="2:18" s="6" customFormat="1" ht="7.5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6"/>
    </row>
    <row r="104" spans="2:18" s="6" customFormat="1" ht="7.5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9"/>
    </row>
    <row r="105" spans="2:18" s="6" customFormat="1" ht="37.5" customHeight="1">
      <c r="B105" s="22"/>
      <c r="C105" s="193" t="s">
        <v>147</v>
      </c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23"/>
    </row>
    <row r="106" spans="2:18" s="6" customFormat="1" ht="7.5" customHeight="1">
      <c r="B106" s="22"/>
      <c r="R106" s="23"/>
    </row>
    <row r="107" spans="2:18" s="6" customFormat="1" ht="30.75" customHeight="1">
      <c r="B107" s="22"/>
      <c r="C107" s="17" t="s">
        <v>16</v>
      </c>
      <c r="F107" s="233" t="str">
        <f>$F$6</f>
        <v>SÚIP - Školící středisko - stavební úpravy I. etapa</v>
      </c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R107" s="23"/>
    </row>
    <row r="108" spans="2:18" s="6" customFormat="1" ht="37.5" customHeight="1">
      <c r="B108" s="22"/>
      <c r="C108" s="52" t="s">
        <v>105</v>
      </c>
      <c r="F108" s="194" t="str">
        <f>$F$7</f>
        <v>VN - Vedlejší náklady</v>
      </c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R108" s="23"/>
    </row>
    <row r="109" spans="2:18" s="6" customFormat="1" ht="7.5" customHeight="1">
      <c r="B109" s="22"/>
      <c r="R109" s="23"/>
    </row>
    <row r="110" spans="2:18" s="6" customFormat="1" ht="18.75" customHeight="1">
      <c r="B110" s="22"/>
      <c r="C110" s="17" t="s">
        <v>23</v>
      </c>
      <c r="F110" s="15" t="str">
        <f>$F$9</f>
        <v> </v>
      </c>
      <c r="K110" s="17" t="s">
        <v>25</v>
      </c>
      <c r="M110" s="234" t="str">
        <f>IF($O$9="","",$O$9)</f>
        <v>11.02.2015</v>
      </c>
      <c r="N110" s="178"/>
      <c r="O110" s="178"/>
      <c r="P110" s="178"/>
      <c r="R110" s="23"/>
    </row>
    <row r="111" spans="2:18" s="6" customFormat="1" ht="7.5" customHeight="1">
      <c r="B111" s="22"/>
      <c r="R111" s="23"/>
    </row>
    <row r="112" spans="2:18" s="6" customFormat="1" ht="15.75" customHeight="1">
      <c r="B112" s="22"/>
      <c r="C112" s="17" t="s">
        <v>29</v>
      </c>
      <c r="F112" s="15" t="str">
        <f>$E$12</f>
        <v>SÚIP, Kolářská 451/13, Opava</v>
      </c>
      <c r="K112" s="17" t="s">
        <v>35</v>
      </c>
      <c r="M112" s="195" t="str">
        <f>$E$18</f>
        <v>Ateliér EMMET, s.r.o.</v>
      </c>
      <c r="N112" s="178"/>
      <c r="O112" s="178"/>
      <c r="P112" s="178"/>
      <c r="Q112" s="178"/>
      <c r="R112" s="23"/>
    </row>
    <row r="113" spans="2:18" s="6" customFormat="1" ht="15" customHeight="1">
      <c r="B113" s="22"/>
      <c r="C113" s="17" t="s">
        <v>33</v>
      </c>
      <c r="F113" s="15" t="str">
        <f>IF($E$15="","",$E$15)</f>
        <v>Vyplň údaj</v>
      </c>
      <c r="K113" s="17" t="s">
        <v>38</v>
      </c>
      <c r="M113" s="195" t="str">
        <f>$E$21</f>
        <v>Ing.Urbanová (CÚ:ÚRS 2014/II)</v>
      </c>
      <c r="N113" s="178"/>
      <c r="O113" s="178"/>
      <c r="P113" s="178"/>
      <c r="Q113" s="178"/>
      <c r="R113" s="23"/>
    </row>
    <row r="114" spans="2:18" s="6" customFormat="1" ht="11.25" customHeight="1">
      <c r="B114" s="22"/>
      <c r="R114" s="23"/>
    </row>
    <row r="115" spans="2:27" s="108" customFormat="1" ht="30" customHeight="1">
      <c r="B115" s="109"/>
      <c r="C115" s="110" t="s">
        <v>148</v>
      </c>
      <c r="D115" s="111" t="s">
        <v>149</v>
      </c>
      <c r="E115" s="111" t="s">
        <v>61</v>
      </c>
      <c r="F115" s="230" t="s">
        <v>150</v>
      </c>
      <c r="G115" s="231"/>
      <c r="H115" s="231"/>
      <c r="I115" s="231"/>
      <c r="J115" s="111" t="s">
        <v>151</v>
      </c>
      <c r="K115" s="111" t="s">
        <v>152</v>
      </c>
      <c r="L115" s="230" t="s">
        <v>153</v>
      </c>
      <c r="M115" s="231"/>
      <c r="N115" s="230" t="s">
        <v>154</v>
      </c>
      <c r="O115" s="231"/>
      <c r="P115" s="231"/>
      <c r="Q115" s="232"/>
      <c r="R115" s="112"/>
      <c r="T115" s="58" t="s">
        <v>155</v>
      </c>
      <c r="U115" s="59" t="s">
        <v>43</v>
      </c>
      <c r="V115" s="59" t="s">
        <v>156</v>
      </c>
      <c r="W115" s="59" t="s">
        <v>157</v>
      </c>
      <c r="X115" s="59" t="s">
        <v>158</v>
      </c>
      <c r="Y115" s="59" t="s">
        <v>159</v>
      </c>
      <c r="Z115" s="59" t="s">
        <v>160</v>
      </c>
      <c r="AA115" s="60" t="s">
        <v>161</v>
      </c>
    </row>
    <row r="116" spans="2:63" s="6" customFormat="1" ht="30" customHeight="1">
      <c r="B116" s="22"/>
      <c r="C116" s="63" t="s">
        <v>108</v>
      </c>
      <c r="N116" s="221">
        <f>$BK$116</f>
        <v>0</v>
      </c>
      <c r="O116" s="178"/>
      <c r="P116" s="178"/>
      <c r="Q116" s="178"/>
      <c r="R116" s="23"/>
      <c r="T116" s="62"/>
      <c r="U116" s="36"/>
      <c r="V116" s="36"/>
      <c r="W116" s="113">
        <f>$W$117+$W$129</f>
        <v>0</v>
      </c>
      <c r="X116" s="36"/>
      <c r="Y116" s="113">
        <f>$Y$117+$Y$129</f>
        <v>0</v>
      </c>
      <c r="Z116" s="36"/>
      <c r="AA116" s="114">
        <f>$AA$117+$AA$129</f>
        <v>0</v>
      </c>
      <c r="AT116" s="6" t="s">
        <v>78</v>
      </c>
      <c r="AU116" s="6" t="s">
        <v>113</v>
      </c>
      <c r="BK116" s="115">
        <f>$BK$117+$BK$129</f>
        <v>0</v>
      </c>
    </row>
    <row r="117" spans="2:63" s="116" customFormat="1" ht="37.5" customHeight="1">
      <c r="B117" s="117"/>
      <c r="D117" s="118" t="s">
        <v>838</v>
      </c>
      <c r="E117" s="118"/>
      <c r="F117" s="118"/>
      <c r="G117" s="118"/>
      <c r="H117" s="118"/>
      <c r="I117" s="118"/>
      <c r="J117" s="118"/>
      <c r="K117" s="118"/>
      <c r="L117" s="118"/>
      <c r="M117" s="118"/>
      <c r="N117" s="212">
        <f>$BK$117</f>
        <v>0</v>
      </c>
      <c r="O117" s="211"/>
      <c r="P117" s="211"/>
      <c r="Q117" s="211"/>
      <c r="R117" s="120"/>
      <c r="T117" s="121"/>
      <c r="W117" s="122">
        <f>SUM($W$118:$W$128)</f>
        <v>0</v>
      </c>
      <c r="Y117" s="122">
        <f>SUM($Y$118:$Y$128)</f>
        <v>0</v>
      </c>
      <c r="AA117" s="123">
        <f>SUM($AA$118:$AA$128)</f>
        <v>0</v>
      </c>
      <c r="AR117" s="119" t="s">
        <v>188</v>
      </c>
      <c r="AT117" s="119" t="s">
        <v>78</v>
      </c>
      <c r="AU117" s="119" t="s">
        <v>79</v>
      </c>
      <c r="AY117" s="119" t="s">
        <v>162</v>
      </c>
      <c r="BK117" s="124">
        <f>SUM($BK$118:$BK$128)</f>
        <v>0</v>
      </c>
    </row>
    <row r="118" spans="2:64" s="6" customFormat="1" ht="63" customHeight="1">
      <c r="B118" s="22"/>
      <c r="C118" s="126" t="s">
        <v>22</v>
      </c>
      <c r="D118" s="126" t="s">
        <v>163</v>
      </c>
      <c r="E118" s="127" t="s">
        <v>839</v>
      </c>
      <c r="F118" s="215" t="s">
        <v>840</v>
      </c>
      <c r="G118" s="214"/>
      <c r="H118" s="214"/>
      <c r="I118" s="214"/>
      <c r="J118" s="128" t="s">
        <v>320</v>
      </c>
      <c r="K118" s="129">
        <v>1</v>
      </c>
      <c r="L118" s="216">
        <v>0</v>
      </c>
      <c r="M118" s="214"/>
      <c r="N118" s="213">
        <f>ROUND($L$118*$K$118,2)</f>
        <v>0</v>
      </c>
      <c r="O118" s="214"/>
      <c r="P118" s="214"/>
      <c r="Q118" s="214"/>
      <c r="R118" s="23"/>
      <c r="T118" s="130"/>
      <c r="U118" s="29" t="s">
        <v>44</v>
      </c>
      <c r="V118" s="131">
        <v>0</v>
      </c>
      <c r="W118" s="131">
        <f>$V$118*$K$118</f>
        <v>0</v>
      </c>
      <c r="X118" s="131">
        <v>0</v>
      </c>
      <c r="Y118" s="131">
        <f>$X$118*$K$118</f>
        <v>0</v>
      </c>
      <c r="Z118" s="131">
        <v>0</v>
      </c>
      <c r="AA118" s="132">
        <f>$Z$118*$K$118</f>
        <v>0</v>
      </c>
      <c r="AR118" s="6" t="s">
        <v>167</v>
      </c>
      <c r="AT118" s="6" t="s">
        <v>163</v>
      </c>
      <c r="AU118" s="6" t="s">
        <v>22</v>
      </c>
      <c r="AY118" s="6" t="s">
        <v>162</v>
      </c>
      <c r="BE118" s="85">
        <f>IF($U$118="základní",$N$118,0)</f>
        <v>0</v>
      </c>
      <c r="BF118" s="85">
        <f>IF($U$118="snížená",$N$118,0)</f>
        <v>0</v>
      </c>
      <c r="BG118" s="85">
        <f>IF($U$118="zákl. přenesená",$N$118,0)</f>
        <v>0</v>
      </c>
      <c r="BH118" s="85">
        <f>IF($U$118="sníž. přenesená",$N$118,0)</f>
        <v>0</v>
      </c>
      <c r="BI118" s="85">
        <f>IF($U$118="nulová",$N$118,0)</f>
        <v>0</v>
      </c>
      <c r="BJ118" s="6" t="s">
        <v>22</v>
      </c>
      <c r="BK118" s="85">
        <f>ROUND($L$118*$K$118,2)</f>
        <v>0</v>
      </c>
      <c r="BL118" s="6" t="s">
        <v>167</v>
      </c>
    </row>
    <row r="119" spans="2:64" s="6" customFormat="1" ht="75" customHeight="1">
      <c r="B119" s="22"/>
      <c r="C119" s="126" t="s">
        <v>103</v>
      </c>
      <c r="D119" s="126" t="s">
        <v>163</v>
      </c>
      <c r="E119" s="127" t="s">
        <v>841</v>
      </c>
      <c r="F119" s="215" t="s">
        <v>842</v>
      </c>
      <c r="G119" s="214"/>
      <c r="H119" s="214"/>
      <c r="I119" s="214"/>
      <c r="J119" s="128" t="s">
        <v>843</v>
      </c>
      <c r="K119" s="129">
        <v>1</v>
      </c>
      <c r="L119" s="216">
        <v>0</v>
      </c>
      <c r="M119" s="214"/>
      <c r="N119" s="213">
        <f>ROUND($L$119*$K$119,2)</f>
        <v>0</v>
      </c>
      <c r="O119" s="214"/>
      <c r="P119" s="214"/>
      <c r="Q119" s="214"/>
      <c r="R119" s="23"/>
      <c r="T119" s="130"/>
      <c r="U119" s="29" t="s">
        <v>44</v>
      </c>
      <c r="V119" s="131">
        <v>0</v>
      </c>
      <c r="W119" s="131">
        <f>$V$119*$K$119</f>
        <v>0</v>
      </c>
      <c r="X119" s="131">
        <v>0</v>
      </c>
      <c r="Y119" s="131">
        <f>$X$119*$K$119</f>
        <v>0</v>
      </c>
      <c r="Z119" s="131">
        <v>0</v>
      </c>
      <c r="AA119" s="132">
        <f>$Z$119*$K$119</f>
        <v>0</v>
      </c>
      <c r="AR119" s="6" t="s">
        <v>167</v>
      </c>
      <c r="AT119" s="6" t="s">
        <v>163</v>
      </c>
      <c r="AU119" s="6" t="s">
        <v>22</v>
      </c>
      <c r="AY119" s="6" t="s">
        <v>162</v>
      </c>
      <c r="BE119" s="85">
        <f>IF($U$119="základní",$N$119,0)</f>
        <v>0</v>
      </c>
      <c r="BF119" s="85">
        <f>IF($U$119="snížená",$N$119,0)</f>
        <v>0</v>
      </c>
      <c r="BG119" s="85">
        <f>IF($U$119="zákl. přenesená",$N$119,0)</f>
        <v>0</v>
      </c>
      <c r="BH119" s="85">
        <f>IF($U$119="sníž. přenesená",$N$119,0)</f>
        <v>0</v>
      </c>
      <c r="BI119" s="85">
        <f>IF($U$119="nulová",$N$119,0)</f>
        <v>0</v>
      </c>
      <c r="BJ119" s="6" t="s">
        <v>22</v>
      </c>
      <c r="BK119" s="85">
        <f>ROUND($L$119*$K$119,2)</f>
        <v>0</v>
      </c>
      <c r="BL119" s="6" t="s">
        <v>167</v>
      </c>
    </row>
    <row r="120" spans="2:64" s="6" customFormat="1" ht="39" customHeight="1">
      <c r="B120" s="22"/>
      <c r="C120" s="126" t="s">
        <v>177</v>
      </c>
      <c r="D120" s="126" t="s">
        <v>163</v>
      </c>
      <c r="E120" s="127" t="s">
        <v>844</v>
      </c>
      <c r="F120" s="215" t="s">
        <v>845</v>
      </c>
      <c r="G120" s="214"/>
      <c r="H120" s="214"/>
      <c r="I120" s="214"/>
      <c r="J120" s="128" t="s">
        <v>843</v>
      </c>
      <c r="K120" s="129">
        <v>1</v>
      </c>
      <c r="L120" s="216">
        <v>0</v>
      </c>
      <c r="M120" s="214"/>
      <c r="N120" s="213">
        <f>ROUND($L$120*$K$120,2)</f>
        <v>0</v>
      </c>
      <c r="O120" s="214"/>
      <c r="P120" s="214"/>
      <c r="Q120" s="214"/>
      <c r="R120" s="23"/>
      <c r="T120" s="130"/>
      <c r="U120" s="29" t="s">
        <v>44</v>
      </c>
      <c r="V120" s="131">
        <v>0</v>
      </c>
      <c r="W120" s="131">
        <f>$V$120*$K$120</f>
        <v>0</v>
      </c>
      <c r="X120" s="131">
        <v>0</v>
      </c>
      <c r="Y120" s="131">
        <f>$X$120*$K$120</f>
        <v>0</v>
      </c>
      <c r="Z120" s="131">
        <v>0</v>
      </c>
      <c r="AA120" s="132">
        <f>$Z$120*$K$120</f>
        <v>0</v>
      </c>
      <c r="AR120" s="6" t="s">
        <v>167</v>
      </c>
      <c r="AT120" s="6" t="s">
        <v>163</v>
      </c>
      <c r="AU120" s="6" t="s">
        <v>22</v>
      </c>
      <c r="AY120" s="6" t="s">
        <v>162</v>
      </c>
      <c r="BE120" s="85">
        <f>IF($U$120="základní",$N$120,0)</f>
        <v>0</v>
      </c>
      <c r="BF120" s="85">
        <f>IF($U$120="snížená",$N$120,0)</f>
        <v>0</v>
      </c>
      <c r="BG120" s="85">
        <f>IF($U$120="zákl. přenesená",$N$120,0)</f>
        <v>0</v>
      </c>
      <c r="BH120" s="85">
        <f>IF($U$120="sníž. přenesená",$N$120,0)</f>
        <v>0</v>
      </c>
      <c r="BI120" s="85">
        <f>IF($U$120="nulová",$N$120,0)</f>
        <v>0</v>
      </c>
      <c r="BJ120" s="6" t="s">
        <v>22</v>
      </c>
      <c r="BK120" s="85">
        <f>ROUND($L$120*$K$120,2)</f>
        <v>0</v>
      </c>
      <c r="BL120" s="6" t="s">
        <v>167</v>
      </c>
    </row>
    <row r="121" spans="2:64" s="6" customFormat="1" ht="51" customHeight="1">
      <c r="B121" s="22"/>
      <c r="C121" s="126" t="s">
        <v>167</v>
      </c>
      <c r="D121" s="126" t="s">
        <v>163</v>
      </c>
      <c r="E121" s="127" t="s">
        <v>846</v>
      </c>
      <c r="F121" s="215" t="s">
        <v>847</v>
      </c>
      <c r="G121" s="214"/>
      <c r="H121" s="214"/>
      <c r="I121" s="214"/>
      <c r="J121" s="128" t="s">
        <v>843</v>
      </c>
      <c r="K121" s="129">
        <v>1</v>
      </c>
      <c r="L121" s="216">
        <v>0</v>
      </c>
      <c r="M121" s="214"/>
      <c r="N121" s="213">
        <f>ROUND($L$121*$K$121,2)</f>
        <v>0</v>
      </c>
      <c r="O121" s="214"/>
      <c r="P121" s="214"/>
      <c r="Q121" s="214"/>
      <c r="R121" s="23"/>
      <c r="T121" s="130"/>
      <c r="U121" s="29" t="s">
        <v>44</v>
      </c>
      <c r="V121" s="131">
        <v>0</v>
      </c>
      <c r="W121" s="131">
        <f>$V$121*$K$121</f>
        <v>0</v>
      </c>
      <c r="X121" s="131">
        <v>0</v>
      </c>
      <c r="Y121" s="131">
        <f>$X$121*$K$121</f>
        <v>0</v>
      </c>
      <c r="Z121" s="131">
        <v>0</v>
      </c>
      <c r="AA121" s="132">
        <f>$Z$121*$K$121</f>
        <v>0</v>
      </c>
      <c r="AR121" s="6" t="s">
        <v>167</v>
      </c>
      <c r="AT121" s="6" t="s">
        <v>163</v>
      </c>
      <c r="AU121" s="6" t="s">
        <v>22</v>
      </c>
      <c r="AY121" s="6" t="s">
        <v>162</v>
      </c>
      <c r="BE121" s="85">
        <f>IF($U$121="základní",$N$121,0)</f>
        <v>0</v>
      </c>
      <c r="BF121" s="85">
        <f>IF($U$121="snížená",$N$121,0)</f>
        <v>0</v>
      </c>
      <c r="BG121" s="85">
        <f>IF($U$121="zákl. přenesená",$N$121,0)</f>
        <v>0</v>
      </c>
      <c r="BH121" s="85">
        <f>IF($U$121="sníž. přenesená",$N$121,0)</f>
        <v>0</v>
      </c>
      <c r="BI121" s="85">
        <f>IF($U$121="nulová",$N$121,0)</f>
        <v>0</v>
      </c>
      <c r="BJ121" s="6" t="s">
        <v>22</v>
      </c>
      <c r="BK121" s="85">
        <f>ROUND($L$121*$K$121,2)</f>
        <v>0</v>
      </c>
      <c r="BL121" s="6" t="s">
        <v>167</v>
      </c>
    </row>
    <row r="122" spans="2:64" s="6" customFormat="1" ht="39" customHeight="1">
      <c r="B122" s="22"/>
      <c r="C122" s="126" t="s">
        <v>188</v>
      </c>
      <c r="D122" s="126" t="s">
        <v>163</v>
      </c>
      <c r="E122" s="127" t="s">
        <v>848</v>
      </c>
      <c r="F122" s="215" t="s">
        <v>849</v>
      </c>
      <c r="G122" s="214"/>
      <c r="H122" s="214"/>
      <c r="I122" s="214"/>
      <c r="J122" s="128" t="s">
        <v>843</v>
      </c>
      <c r="K122" s="129">
        <v>1</v>
      </c>
      <c r="L122" s="216">
        <v>0</v>
      </c>
      <c r="M122" s="214"/>
      <c r="N122" s="213">
        <f>ROUND($L$122*$K$122,2)</f>
        <v>0</v>
      </c>
      <c r="O122" s="214"/>
      <c r="P122" s="214"/>
      <c r="Q122" s="214"/>
      <c r="R122" s="23"/>
      <c r="T122" s="130"/>
      <c r="U122" s="29" t="s">
        <v>44</v>
      </c>
      <c r="V122" s="131">
        <v>0</v>
      </c>
      <c r="W122" s="131">
        <f>$V$122*$K$122</f>
        <v>0</v>
      </c>
      <c r="X122" s="131">
        <v>0</v>
      </c>
      <c r="Y122" s="131">
        <f>$X$122*$K$122</f>
        <v>0</v>
      </c>
      <c r="Z122" s="131">
        <v>0</v>
      </c>
      <c r="AA122" s="132">
        <f>$Z$122*$K$122</f>
        <v>0</v>
      </c>
      <c r="AR122" s="6" t="s">
        <v>167</v>
      </c>
      <c r="AT122" s="6" t="s">
        <v>163</v>
      </c>
      <c r="AU122" s="6" t="s">
        <v>22</v>
      </c>
      <c r="AY122" s="6" t="s">
        <v>162</v>
      </c>
      <c r="BE122" s="85">
        <f>IF($U$122="základní",$N$122,0)</f>
        <v>0</v>
      </c>
      <c r="BF122" s="85">
        <f>IF($U$122="snížená",$N$122,0)</f>
        <v>0</v>
      </c>
      <c r="BG122" s="85">
        <f>IF($U$122="zákl. přenesená",$N$122,0)</f>
        <v>0</v>
      </c>
      <c r="BH122" s="85">
        <f>IF($U$122="sníž. přenesená",$N$122,0)</f>
        <v>0</v>
      </c>
      <c r="BI122" s="85">
        <f>IF($U$122="nulová",$N$122,0)</f>
        <v>0</v>
      </c>
      <c r="BJ122" s="6" t="s">
        <v>22</v>
      </c>
      <c r="BK122" s="85">
        <f>ROUND($L$122*$K$122,2)</f>
        <v>0</v>
      </c>
      <c r="BL122" s="6" t="s">
        <v>167</v>
      </c>
    </row>
    <row r="123" spans="2:64" s="6" customFormat="1" ht="15.75" customHeight="1">
      <c r="B123" s="22"/>
      <c r="C123" s="167" t="s">
        <v>191</v>
      </c>
      <c r="D123" s="167" t="s">
        <v>163</v>
      </c>
      <c r="E123" s="168" t="s">
        <v>850</v>
      </c>
      <c r="F123" s="242" t="s">
        <v>851</v>
      </c>
      <c r="G123" s="243"/>
      <c r="H123" s="243"/>
      <c r="I123" s="243"/>
      <c r="J123" s="169" t="s">
        <v>843</v>
      </c>
      <c r="K123" s="170">
        <v>1</v>
      </c>
      <c r="L123" s="244">
        <v>0</v>
      </c>
      <c r="M123" s="243"/>
      <c r="N123" s="244">
        <f>ROUND($L$123*$K$123,2)</f>
        <v>0</v>
      </c>
      <c r="O123" s="243"/>
      <c r="P123" s="243"/>
      <c r="Q123" s="243"/>
      <c r="R123" s="23"/>
      <c r="T123" s="130"/>
      <c r="U123" s="29" t="s">
        <v>44</v>
      </c>
      <c r="V123" s="131">
        <v>0</v>
      </c>
      <c r="W123" s="131">
        <f>$V$123*$K$123</f>
        <v>0</v>
      </c>
      <c r="X123" s="131">
        <v>0</v>
      </c>
      <c r="Y123" s="131">
        <f>$X$123*$K$123</f>
        <v>0</v>
      </c>
      <c r="Z123" s="131">
        <v>0</v>
      </c>
      <c r="AA123" s="132">
        <f>$Z$123*$K$123</f>
        <v>0</v>
      </c>
      <c r="AR123" s="6" t="s">
        <v>167</v>
      </c>
      <c r="AT123" s="6" t="s">
        <v>163</v>
      </c>
      <c r="AU123" s="6" t="s">
        <v>22</v>
      </c>
      <c r="AY123" s="6" t="s">
        <v>162</v>
      </c>
      <c r="BE123" s="85">
        <f>IF($U$123="základní",$N$123,0)</f>
        <v>0</v>
      </c>
      <c r="BF123" s="85">
        <f>IF($U$123="snížená",$N$123,0)</f>
        <v>0</v>
      </c>
      <c r="BG123" s="85">
        <f>IF($U$123="zákl. přenesená",$N$123,0)</f>
        <v>0</v>
      </c>
      <c r="BH123" s="85">
        <f>IF($U$123="sníž. přenesená",$N$123,0)</f>
        <v>0</v>
      </c>
      <c r="BI123" s="85">
        <f>IF($U$123="nulová",$N$123,0)</f>
        <v>0</v>
      </c>
      <c r="BJ123" s="6" t="s">
        <v>22</v>
      </c>
      <c r="BK123" s="85">
        <f>ROUND($L$123*$K$123,2)</f>
        <v>0</v>
      </c>
      <c r="BL123" s="6" t="s">
        <v>167</v>
      </c>
    </row>
    <row r="124" spans="2:64" s="6" customFormat="1" ht="15.75" customHeight="1">
      <c r="B124" s="22"/>
      <c r="C124" s="167" t="s">
        <v>197</v>
      </c>
      <c r="D124" s="167" t="s">
        <v>163</v>
      </c>
      <c r="E124" s="168" t="s">
        <v>852</v>
      </c>
      <c r="F124" s="242" t="s">
        <v>853</v>
      </c>
      <c r="G124" s="243"/>
      <c r="H124" s="243"/>
      <c r="I124" s="243"/>
      <c r="J124" s="169" t="s">
        <v>306</v>
      </c>
      <c r="K124" s="170">
        <v>1</v>
      </c>
      <c r="L124" s="244">
        <v>0</v>
      </c>
      <c r="M124" s="243"/>
      <c r="N124" s="244">
        <f>ROUND($L$124*$K$124,2)</f>
        <v>0</v>
      </c>
      <c r="O124" s="243"/>
      <c r="P124" s="243"/>
      <c r="Q124" s="243"/>
      <c r="R124" s="23"/>
      <c r="T124" s="130"/>
      <c r="U124" s="29" t="s">
        <v>44</v>
      </c>
      <c r="V124" s="131">
        <v>0</v>
      </c>
      <c r="W124" s="131">
        <f>$V$124*$K$124</f>
        <v>0</v>
      </c>
      <c r="X124" s="131">
        <v>0</v>
      </c>
      <c r="Y124" s="131">
        <f>$X$124*$K$124</f>
        <v>0</v>
      </c>
      <c r="Z124" s="131">
        <v>0</v>
      </c>
      <c r="AA124" s="132">
        <f>$Z$124*$K$124</f>
        <v>0</v>
      </c>
      <c r="AR124" s="6" t="s">
        <v>167</v>
      </c>
      <c r="AT124" s="6" t="s">
        <v>163</v>
      </c>
      <c r="AU124" s="6" t="s">
        <v>22</v>
      </c>
      <c r="AY124" s="6" t="s">
        <v>162</v>
      </c>
      <c r="BE124" s="85">
        <f>IF($U$124="základní",$N$124,0)</f>
        <v>0</v>
      </c>
      <c r="BF124" s="85">
        <f>IF($U$124="snížená",$N$124,0)</f>
        <v>0</v>
      </c>
      <c r="BG124" s="85">
        <f>IF($U$124="zákl. přenesená",$N$124,0)</f>
        <v>0</v>
      </c>
      <c r="BH124" s="85">
        <f>IF($U$124="sníž. přenesená",$N$124,0)</f>
        <v>0</v>
      </c>
      <c r="BI124" s="85">
        <f>IF($U$124="nulová",$N$124,0)</f>
        <v>0</v>
      </c>
      <c r="BJ124" s="6" t="s">
        <v>22</v>
      </c>
      <c r="BK124" s="85">
        <f>ROUND($L$124*$K$124,2)</f>
        <v>0</v>
      </c>
      <c r="BL124" s="6" t="s">
        <v>167</v>
      </c>
    </row>
    <row r="125" spans="2:64" s="6" customFormat="1" ht="27" customHeight="1">
      <c r="B125" s="22"/>
      <c r="C125" s="126" t="s">
        <v>201</v>
      </c>
      <c r="D125" s="126" t="s">
        <v>163</v>
      </c>
      <c r="E125" s="127" t="s">
        <v>854</v>
      </c>
      <c r="F125" s="215" t="s">
        <v>855</v>
      </c>
      <c r="G125" s="214"/>
      <c r="H125" s="214"/>
      <c r="I125" s="214"/>
      <c r="J125" s="128" t="s">
        <v>856</v>
      </c>
      <c r="K125" s="129">
        <v>1</v>
      </c>
      <c r="L125" s="216">
        <v>0</v>
      </c>
      <c r="M125" s="214"/>
      <c r="N125" s="213">
        <f>ROUND($L$125*$K$125,2)</f>
        <v>0</v>
      </c>
      <c r="O125" s="214"/>
      <c r="P125" s="214"/>
      <c r="Q125" s="214"/>
      <c r="R125" s="23"/>
      <c r="T125" s="130"/>
      <c r="U125" s="29" t="s">
        <v>44</v>
      </c>
      <c r="V125" s="131">
        <v>0</v>
      </c>
      <c r="W125" s="131">
        <f>$V$125*$K$125</f>
        <v>0</v>
      </c>
      <c r="X125" s="131">
        <v>0</v>
      </c>
      <c r="Y125" s="131">
        <f>$X$125*$K$125</f>
        <v>0</v>
      </c>
      <c r="Z125" s="131">
        <v>0</v>
      </c>
      <c r="AA125" s="132">
        <f>$Z$125*$K$125</f>
        <v>0</v>
      </c>
      <c r="AR125" s="6" t="s">
        <v>167</v>
      </c>
      <c r="AT125" s="6" t="s">
        <v>163</v>
      </c>
      <c r="AU125" s="6" t="s">
        <v>22</v>
      </c>
      <c r="AY125" s="6" t="s">
        <v>162</v>
      </c>
      <c r="BE125" s="85">
        <f>IF($U$125="základní",$N$125,0)</f>
        <v>0</v>
      </c>
      <c r="BF125" s="85">
        <f>IF($U$125="snížená",$N$125,0)</f>
        <v>0</v>
      </c>
      <c r="BG125" s="85">
        <f>IF($U$125="zákl. přenesená",$N$125,0)</f>
        <v>0</v>
      </c>
      <c r="BH125" s="85">
        <f>IF($U$125="sníž. přenesená",$N$125,0)</f>
        <v>0</v>
      </c>
      <c r="BI125" s="85">
        <f>IF($U$125="nulová",$N$125,0)</f>
        <v>0</v>
      </c>
      <c r="BJ125" s="6" t="s">
        <v>22</v>
      </c>
      <c r="BK125" s="85">
        <f>ROUND($L$125*$K$125,2)</f>
        <v>0</v>
      </c>
      <c r="BL125" s="6" t="s">
        <v>167</v>
      </c>
    </row>
    <row r="126" spans="2:64" s="6" customFormat="1" ht="15.75" customHeight="1">
      <c r="B126" s="22"/>
      <c r="C126" s="126" t="s">
        <v>205</v>
      </c>
      <c r="D126" s="126" t="s">
        <v>163</v>
      </c>
      <c r="E126" s="127" t="s">
        <v>857</v>
      </c>
      <c r="F126" s="215" t="s">
        <v>858</v>
      </c>
      <c r="G126" s="214"/>
      <c r="H126" s="214"/>
      <c r="I126" s="214"/>
      <c r="J126" s="128" t="s">
        <v>856</v>
      </c>
      <c r="K126" s="129">
        <v>1</v>
      </c>
      <c r="L126" s="216">
        <v>0</v>
      </c>
      <c r="M126" s="214"/>
      <c r="N126" s="213">
        <f>ROUND($L$126*$K$126,2)</f>
        <v>0</v>
      </c>
      <c r="O126" s="214"/>
      <c r="P126" s="214"/>
      <c r="Q126" s="214"/>
      <c r="R126" s="23"/>
      <c r="T126" s="130"/>
      <c r="U126" s="29" t="s">
        <v>44</v>
      </c>
      <c r="V126" s="131">
        <v>0</v>
      </c>
      <c r="W126" s="131">
        <f>$V$126*$K$126</f>
        <v>0</v>
      </c>
      <c r="X126" s="131">
        <v>0</v>
      </c>
      <c r="Y126" s="131">
        <f>$X$126*$K$126</f>
        <v>0</v>
      </c>
      <c r="Z126" s="131">
        <v>0</v>
      </c>
      <c r="AA126" s="132">
        <f>$Z$126*$K$126</f>
        <v>0</v>
      </c>
      <c r="AR126" s="6" t="s">
        <v>167</v>
      </c>
      <c r="AT126" s="6" t="s">
        <v>163</v>
      </c>
      <c r="AU126" s="6" t="s">
        <v>22</v>
      </c>
      <c r="AY126" s="6" t="s">
        <v>162</v>
      </c>
      <c r="BE126" s="85">
        <f>IF($U$126="základní",$N$126,0)</f>
        <v>0</v>
      </c>
      <c r="BF126" s="85">
        <f>IF($U$126="snížená",$N$126,0)</f>
        <v>0</v>
      </c>
      <c r="BG126" s="85">
        <f>IF($U$126="zákl. přenesená",$N$126,0)</f>
        <v>0</v>
      </c>
      <c r="BH126" s="85">
        <f>IF($U$126="sníž. přenesená",$N$126,0)</f>
        <v>0</v>
      </c>
      <c r="BI126" s="85">
        <f>IF($U$126="nulová",$N$126,0)</f>
        <v>0</v>
      </c>
      <c r="BJ126" s="6" t="s">
        <v>22</v>
      </c>
      <c r="BK126" s="85">
        <f>ROUND($L$126*$K$126,2)</f>
        <v>0</v>
      </c>
      <c r="BL126" s="6" t="s">
        <v>167</v>
      </c>
    </row>
    <row r="127" spans="2:64" s="6" customFormat="1" ht="15.75" customHeight="1">
      <c r="B127" s="22"/>
      <c r="C127" s="167" t="s">
        <v>27</v>
      </c>
      <c r="D127" s="167" t="s">
        <v>163</v>
      </c>
      <c r="E127" s="168" t="s">
        <v>859</v>
      </c>
      <c r="F127" s="242" t="s">
        <v>860</v>
      </c>
      <c r="G127" s="243"/>
      <c r="H127" s="243"/>
      <c r="I127" s="243"/>
      <c r="J127" s="169" t="s">
        <v>856</v>
      </c>
      <c r="K127" s="170">
        <v>1</v>
      </c>
      <c r="L127" s="244">
        <v>0</v>
      </c>
      <c r="M127" s="243"/>
      <c r="N127" s="244">
        <f>ROUND($L$127*$K$127,2)</f>
        <v>0</v>
      </c>
      <c r="O127" s="243"/>
      <c r="P127" s="243"/>
      <c r="Q127" s="243"/>
      <c r="R127" s="23"/>
      <c r="T127" s="130"/>
      <c r="U127" s="29" t="s">
        <v>44</v>
      </c>
      <c r="V127" s="131">
        <v>0</v>
      </c>
      <c r="W127" s="131">
        <f>$V$127*$K$127</f>
        <v>0</v>
      </c>
      <c r="X127" s="131">
        <v>0</v>
      </c>
      <c r="Y127" s="131">
        <f>$X$127*$K$127</f>
        <v>0</v>
      </c>
      <c r="Z127" s="131">
        <v>0</v>
      </c>
      <c r="AA127" s="132">
        <f>$Z$127*$K$127</f>
        <v>0</v>
      </c>
      <c r="AR127" s="6" t="s">
        <v>167</v>
      </c>
      <c r="AT127" s="6" t="s">
        <v>163</v>
      </c>
      <c r="AU127" s="6" t="s">
        <v>22</v>
      </c>
      <c r="AY127" s="6" t="s">
        <v>162</v>
      </c>
      <c r="BE127" s="85">
        <f>IF($U$127="základní",$N$127,0)</f>
        <v>0</v>
      </c>
      <c r="BF127" s="85">
        <f>IF($U$127="snížená",$N$127,0)</f>
        <v>0</v>
      </c>
      <c r="BG127" s="85">
        <f>IF($U$127="zákl. přenesená",$N$127,0)</f>
        <v>0</v>
      </c>
      <c r="BH127" s="85">
        <f>IF($U$127="sníž. přenesená",$N$127,0)</f>
        <v>0</v>
      </c>
      <c r="BI127" s="85">
        <f>IF($U$127="nulová",$N$127,0)</f>
        <v>0</v>
      </c>
      <c r="BJ127" s="6" t="s">
        <v>22</v>
      </c>
      <c r="BK127" s="85">
        <f>ROUND($L$127*$K$127,2)</f>
        <v>0</v>
      </c>
      <c r="BL127" s="6" t="s">
        <v>167</v>
      </c>
    </row>
    <row r="128" spans="2:64" s="6" customFormat="1" ht="15.75" customHeight="1">
      <c r="B128" s="22"/>
      <c r="C128" s="167" t="s">
        <v>216</v>
      </c>
      <c r="D128" s="167" t="s">
        <v>163</v>
      </c>
      <c r="E128" s="168" t="s">
        <v>861</v>
      </c>
      <c r="F128" s="242" t="s">
        <v>862</v>
      </c>
      <c r="G128" s="243"/>
      <c r="H128" s="243"/>
      <c r="I128" s="243"/>
      <c r="J128" s="169" t="s">
        <v>856</v>
      </c>
      <c r="K128" s="170">
        <v>1</v>
      </c>
      <c r="L128" s="244">
        <v>0</v>
      </c>
      <c r="M128" s="243"/>
      <c r="N128" s="244">
        <f>ROUND($L$128*$K$128,2)</f>
        <v>0</v>
      </c>
      <c r="O128" s="243"/>
      <c r="P128" s="243"/>
      <c r="Q128" s="243"/>
      <c r="R128" s="23"/>
      <c r="T128" s="130"/>
      <c r="U128" s="29" t="s">
        <v>44</v>
      </c>
      <c r="V128" s="131">
        <v>0</v>
      </c>
      <c r="W128" s="131">
        <f>$V$128*$K$128</f>
        <v>0</v>
      </c>
      <c r="X128" s="131">
        <v>0</v>
      </c>
      <c r="Y128" s="131">
        <f>$X$128*$K$128</f>
        <v>0</v>
      </c>
      <c r="Z128" s="131">
        <v>0</v>
      </c>
      <c r="AA128" s="132">
        <f>$Z$128*$K$128</f>
        <v>0</v>
      </c>
      <c r="AR128" s="6" t="s">
        <v>167</v>
      </c>
      <c r="AT128" s="6" t="s">
        <v>163</v>
      </c>
      <c r="AU128" s="6" t="s">
        <v>22</v>
      </c>
      <c r="AY128" s="6" t="s">
        <v>162</v>
      </c>
      <c r="BE128" s="85">
        <f>IF($U$128="základní",$N$128,0)</f>
        <v>0</v>
      </c>
      <c r="BF128" s="85">
        <f>IF($U$128="snížená",$N$128,0)</f>
        <v>0</v>
      </c>
      <c r="BG128" s="85">
        <f>IF($U$128="zákl. přenesená",$N$128,0)</f>
        <v>0</v>
      </c>
      <c r="BH128" s="85">
        <f>IF($U$128="sníž. přenesená",$N$128,0)</f>
        <v>0</v>
      </c>
      <c r="BI128" s="85">
        <f>IF($U$128="nulová",$N$128,0)</f>
        <v>0</v>
      </c>
      <c r="BJ128" s="6" t="s">
        <v>22</v>
      </c>
      <c r="BK128" s="85">
        <f>ROUND($L$128*$K$128,2)</f>
        <v>0</v>
      </c>
      <c r="BL128" s="6" t="s">
        <v>167</v>
      </c>
    </row>
    <row r="129" spans="2:63" s="6" customFormat="1" ht="17.25" customHeight="1">
      <c r="B129" s="22"/>
      <c r="D129" s="118"/>
      <c r="N129" s="212"/>
      <c r="O129" s="178"/>
      <c r="P129" s="178"/>
      <c r="Q129" s="178"/>
      <c r="R129" s="23"/>
      <c r="T129" s="160"/>
      <c r="U129" s="41"/>
      <c r="V129" s="41"/>
      <c r="W129" s="41"/>
      <c r="X129" s="41"/>
      <c r="Y129" s="41"/>
      <c r="Z129" s="41"/>
      <c r="AA129" s="43"/>
      <c r="AT129" s="6" t="s">
        <v>78</v>
      </c>
      <c r="AU129" s="6" t="s">
        <v>79</v>
      </c>
      <c r="AY129" s="6" t="s">
        <v>727</v>
      </c>
      <c r="BK129" s="85">
        <v>0</v>
      </c>
    </row>
    <row r="130" spans="2:18" s="6" customFormat="1" ht="7.5" customHeight="1">
      <c r="B130" s="44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6"/>
    </row>
    <row r="133" spans="4:11" ht="22.5" customHeight="1">
      <c r="D133" s="171" t="s">
        <v>870</v>
      </c>
      <c r="E133" s="172"/>
      <c r="F133" s="172"/>
      <c r="G133" s="172"/>
      <c r="H133" s="172"/>
      <c r="I133" s="172"/>
      <c r="J133" s="172"/>
      <c r="K133" s="172"/>
    </row>
    <row r="564" s="2" customFormat="1" ht="14.25" customHeight="1"/>
  </sheetData>
  <sheetProtection/>
  <mergeCells count="9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1:Q91"/>
    <mergeCell ref="D92:H92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8:I118"/>
    <mergeCell ref="L118:M118"/>
    <mergeCell ref="N118:Q118"/>
    <mergeCell ref="N116:Q116"/>
    <mergeCell ref="N117:Q117"/>
    <mergeCell ref="F119:I119"/>
    <mergeCell ref="L119:M119"/>
    <mergeCell ref="N119:Q119"/>
    <mergeCell ref="F120:I120"/>
    <mergeCell ref="L120:M120"/>
    <mergeCell ref="N120:Q120"/>
    <mergeCell ref="N124:Q124"/>
    <mergeCell ref="F121:I121"/>
    <mergeCell ref="L121:M121"/>
    <mergeCell ref="N121:Q121"/>
    <mergeCell ref="F122:I122"/>
    <mergeCell ref="L122:M122"/>
    <mergeCell ref="N122:Q122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9:Q129"/>
    <mergeCell ref="H1:K1"/>
    <mergeCell ref="S2:AC2"/>
    <mergeCell ref="F127:I127"/>
    <mergeCell ref="L127:M127"/>
    <mergeCell ref="N127:Q127"/>
    <mergeCell ref="F128:I128"/>
    <mergeCell ref="L128:M128"/>
    <mergeCell ref="N128:Q128"/>
    <mergeCell ref="F125:I12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5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Valica</cp:lastModifiedBy>
  <dcterms:modified xsi:type="dcterms:W3CDTF">2015-04-26T15:46:33Z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